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640" windowHeight="8205" firstSheet="7" activeTab="8"/>
  </bookViews>
  <sheets>
    <sheet name="MUEBLES DE OFICINA Y OTROS MOBI" sheetId="1" r:id="rId1"/>
    <sheet name="EQUIPO DE COMPUTO Y TECNOLOGIAS" sheetId="2" r:id="rId2"/>
    <sheet name="AUTOMOVILES Y CAMIONES" sheetId="3" r:id="rId3"/>
    <sheet name="HERRAMIENTAS Y MAQUINAS" sheetId="4" r:id="rId4"/>
    <sheet name="TERRENOS" sheetId="5" r:id="rId5"/>
    <sheet name="EQUIPO DE GENERACION ELECTRICA" sheetId="6" r:id="rId6"/>
    <sheet name="EQUIPO MEDICO Y LABORATORIO" sheetId="7" r:id="rId7"/>
    <sheet name="EDIFICIOS NO RESIDENCIALES" sheetId="8" r:id="rId8"/>
    <sheet name="INVENTARIO PARA CUENTA PUBLICA" sheetId="9" r:id="rId9"/>
    <sheet name="Hoja2" sheetId="10" r:id="rId10"/>
    <sheet name="Hoja3" sheetId="11" r:id="rId11"/>
  </sheets>
  <definedNames>
    <definedName name="_xlnm.Print_Titles" localSheetId="2">'AUTOMOVILES Y CAMIONES'!$2:$4</definedName>
    <definedName name="_xlnm.Print_Titles" localSheetId="7">'EDIFICIOS NO RESIDENCIALES'!$3:$4</definedName>
    <definedName name="_xlnm.Print_Titles" localSheetId="1">'EQUIPO DE COMPUTO Y TECNOLOGIAS'!$2:$4</definedName>
    <definedName name="_xlnm.Print_Titles" localSheetId="5">'EQUIPO DE GENERACION ELECTRICA'!$2:$4</definedName>
    <definedName name="_xlnm.Print_Titles" localSheetId="6">'EQUIPO MEDICO Y LABORATORIO'!$2:$4</definedName>
    <definedName name="_xlnm.Print_Titles" localSheetId="3">'HERRAMIENTAS Y MAQUINAS'!$2:$4</definedName>
    <definedName name="_xlnm.Print_Titles" localSheetId="0">'MUEBLES DE OFICINA Y OTROS MOBI'!$2:$4</definedName>
    <definedName name="_xlnm.Print_Titles" localSheetId="4">'TERRENOS'!$2:$4</definedName>
  </definedNames>
  <calcPr fullCalcOnLoad="1"/>
</workbook>
</file>

<file path=xl/sharedStrings.xml><?xml version="1.0" encoding="utf-8"?>
<sst xmlns="http://schemas.openxmlformats.org/spreadsheetml/2006/main" count="3060" uniqueCount="647">
  <si>
    <t>FECHA</t>
  </si>
  <si>
    <t>PÓLIZA</t>
  </si>
  <si>
    <t>DESCRIPCIÓN DEL BIEN</t>
  </si>
  <si>
    <t xml:space="preserve">IMPORTE </t>
  </si>
  <si>
    <t>CUENTA CONTABLE</t>
  </si>
  <si>
    <t>UBICACIÓN</t>
  </si>
  <si>
    <t>NOMBRE DE ENTIDAD FONDO DE GARANTIA A LA PEQUEÑA Y MEDIANA MINERIA DEL ESTADO DE COAHUILA</t>
  </si>
  <si>
    <t xml:space="preserve">Módulo Secretarial 1.60x1.60 Península Caoba </t>
  </si>
  <si>
    <t>Archivero vertical 3 gabetas color caoba</t>
  </si>
  <si>
    <t>Librero de piso color caoba</t>
  </si>
  <si>
    <t xml:space="preserve">Sillón ejecutivo sillón alto </t>
  </si>
  <si>
    <t>Silla  visita</t>
  </si>
  <si>
    <t xml:space="preserve">Silla   </t>
  </si>
  <si>
    <t>Archivero vertical 2 gabetas color caoba</t>
  </si>
  <si>
    <t xml:space="preserve">Módulo Secretarial Recepción Caoba </t>
  </si>
  <si>
    <t>Módulo Ejecutivo Península Caoba</t>
  </si>
  <si>
    <t>FOTOCOPIADORA SHARP</t>
  </si>
  <si>
    <t>FAX PANASONIC PAPEL PLANO</t>
  </si>
  <si>
    <t>MAQUINA ELECTRONICA OLYMPIA</t>
  </si>
  <si>
    <t>TELEFONO PANASONIC MULTIUSOS</t>
  </si>
  <si>
    <t>MINSIPLIT</t>
  </si>
  <si>
    <t>ESCRITORIO PENINSULA LATERAL CON ARCHIVERO</t>
  </si>
  <si>
    <t>ARCHIVERO MELAMINA 3 GABETAS</t>
  </si>
  <si>
    <t>CALCULADORAS PRINTAFORM 1315</t>
  </si>
  <si>
    <t>DEPRECIACION ACUMULADA HASTA 2009</t>
  </si>
  <si>
    <t>CARRO PARA IMPRESORA</t>
  </si>
  <si>
    <t>JUAN RDZ</t>
  </si>
  <si>
    <t>CAJA FUERTE</t>
  </si>
  <si>
    <t>ESTANTE</t>
  </si>
  <si>
    <t>ARMARIO METALICO</t>
  </si>
  <si>
    <t>VENTILADOR</t>
  </si>
  <si>
    <t>PIZARRON PORCELANA MARCO ALUMINIO</t>
  </si>
  <si>
    <t>LESLY</t>
  </si>
  <si>
    <t>ENGAROLADORA PARA ARILLO METALICO</t>
  </si>
  <si>
    <t>REFRIGERADOR</t>
  </si>
  <si>
    <t>JUAN GALVEZ</t>
  </si>
  <si>
    <t>SILLAS PARA CENTRO DE RESCATE</t>
  </si>
  <si>
    <t>18/03/08</t>
  </si>
  <si>
    <t>01/04/08</t>
  </si>
  <si>
    <t>02/06/06</t>
  </si>
  <si>
    <t>31/03/08</t>
  </si>
  <si>
    <t>CESAR</t>
  </si>
  <si>
    <t>Computadora Presario 31023800+/512/16G</t>
  </si>
  <si>
    <t>Monitor SAMSUNG LCD 17'' Widescreen</t>
  </si>
  <si>
    <t>Estereo</t>
  </si>
  <si>
    <t>JPS Regulador de Voltaje Marza Forza</t>
  </si>
  <si>
    <t>Impresora Laser SAMSUNG ML 1610</t>
  </si>
  <si>
    <t>SONY Camcorder 60G HDD</t>
  </si>
  <si>
    <t>SONY ACCDVDH2/Pilas repuesto</t>
  </si>
  <si>
    <t>Computadora Blue Code</t>
  </si>
  <si>
    <t>Monitor ACER AL1511</t>
  </si>
  <si>
    <t>4YR-800ADH DCC</t>
  </si>
  <si>
    <t>Notebook HP Compaq NT921HEW17</t>
  </si>
  <si>
    <t>XJ-S4 Proyector XGA</t>
  </si>
  <si>
    <t xml:space="preserve">LAPTOP TOSHIBA PENTIUM </t>
  </si>
  <si>
    <t>INTEL 2.13 GHZ 512 MEMORIA RAM, QUEMADOR CD, MONITOR</t>
  </si>
  <si>
    <t>COMPUTADORA PORTATIL. XN9010 P4</t>
  </si>
  <si>
    <t>COMPUTADORA CELERON 1.7</t>
  </si>
  <si>
    <t>ACTUALIZACION DE COMPUTADORA PROCESADOR INTEL</t>
  </si>
  <si>
    <t>COMPUTADORA INTEL PENTIUM III 866 MHZ</t>
  </si>
  <si>
    <t>COMPUTADORA PENTIUM 17 GHZ ALASCA</t>
  </si>
  <si>
    <t xml:space="preserve">COMPUTADORA GENERICA P.4.30 PROCESADOR </t>
  </si>
  <si>
    <t>1 MEMORIAS EXTRAIBLE</t>
  </si>
  <si>
    <t>3 REGULADORES</t>
  </si>
  <si>
    <t>DEPRECIACION ACUMULADA</t>
  </si>
  <si>
    <t>IMPRESORA HP COLOR LASERJET CP1215</t>
  </si>
  <si>
    <t>ESCANER PLANO HP SCANJET G2410</t>
  </si>
  <si>
    <t>CAMARA DIGITAL</t>
  </si>
  <si>
    <t>REGULADOR</t>
  </si>
  <si>
    <t>Comutadora PC</t>
  </si>
  <si>
    <t xml:space="preserve">Monitor </t>
  </si>
  <si>
    <t>Computadora Lap- Top</t>
  </si>
  <si>
    <t>CAMARA DIGITAL COMPACTA</t>
  </si>
  <si>
    <t>PROYECTOR EPSON POWERLITE</t>
  </si>
  <si>
    <t xml:space="preserve">Impresora Laser Monocromática </t>
  </si>
  <si>
    <t>Impresora a color Laser Jet</t>
  </si>
  <si>
    <t>IMPRESORA DE CREDENCIALES INCONSUMIBLES PARA 5000</t>
  </si>
  <si>
    <t>COMPRA DE SISTEMA PARA FACTURACION ELECTRONICA</t>
  </si>
  <si>
    <t>CENTRO DE RESCATE</t>
  </si>
  <si>
    <t>FOGAMICO-EUFEMIA CAMPOS VILLARREAL</t>
  </si>
  <si>
    <t>FOGAMICO-JUAN RODRIGUEZ MARTINEZ</t>
  </si>
  <si>
    <t>CENTRAL DE RESCATE</t>
  </si>
  <si>
    <t>BARROTERAN</t>
  </si>
  <si>
    <t>FOGAMICO-ING JOSE JUAN MUCIO</t>
  </si>
  <si>
    <t>LUV'D' CABINA REGULAR 2002 BLANCO NO. SERIE 8GGTFRC192A113677</t>
  </si>
  <si>
    <t>VEHICULO NUEVO CORSA SEDAN 2005 NO. SERIE 93CXM19R05C193403</t>
  </si>
  <si>
    <t>ATTITUDE GLS 2008 AUTOMATICO BLANCO SERIE KMHCN41C09U266716</t>
  </si>
  <si>
    <t>CHEVROLET SILVERADO MODELO 2009 COLOR BLANCO SERIE 3GCEC14X29M102615</t>
  </si>
  <si>
    <t>DEPRECIACION ACUMULADA 2009</t>
  </si>
  <si>
    <t>GRUA</t>
  </si>
  <si>
    <t>AMBULANCIA</t>
  </si>
  <si>
    <t>Aula Movil</t>
  </si>
  <si>
    <t>Ranger Crew Cab</t>
  </si>
  <si>
    <t>F-350 SUPER DUT CAMION</t>
  </si>
  <si>
    <t>RANGER CREW CAB XL AC</t>
  </si>
  <si>
    <t>REMOLQUE PLATAFORMA (TRAILA)</t>
  </si>
  <si>
    <t>Extintor</t>
  </si>
  <si>
    <t>Extintor Co2</t>
  </si>
  <si>
    <t>EQUIPO DE RESCATE CON RESPIRACION AUTONOMA BG-4</t>
  </si>
  <si>
    <t>OXING BOOSTER PUMP</t>
  </si>
  <si>
    <t>RZ 50 E BG-4 TESTER</t>
  </si>
  <si>
    <t>CILINDOR FIBRA DE CARBON BG-4</t>
  </si>
  <si>
    <t>CANASTA TRANSLUCIDA REUSABLE PARA ENTRENAMIENTO DE BG-4</t>
  </si>
  <si>
    <t>BASE PARA RELLENAR CANISTER</t>
  </si>
  <si>
    <t>DRAGERSORB 400, SODA PARA CANASTA REUSABLE EN BOTE DE 40 LB</t>
  </si>
  <si>
    <t>AIR KEM A33 DESINFECTANTE 1 GALON</t>
  </si>
  <si>
    <t>MASCARA PANORAMA NOVA DE SILICO EQUIPO BG-4</t>
  </si>
  <si>
    <t>ACCESORIOS PARA JGO DE PRUEBAS DE BG-4</t>
  </si>
  <si>
    <t>LIQUIDO ANTIEMPAÑANTE LIBRE DE ALCOHOL</t>
  </si>
  <si>
    <t>EQUIPO DE SECADO PARA EQUPO AUTONOMO DRAEGER BG-4</t>
  </si>
  <si>
    <t>STAND PARA SECADORA DE BG4</t>
  </si>
  <si>
    <t>AUTORESCATADOR OXY D PLUS, DE UNA HORA</t>
  </si>
  <si>
    <t>LAMPARA MINERA  KOHELER SERIE E CON BATERIA DE ION-LITIO</t>
  </si>
  <si>
    <t>CARGADOR MODULAR PAR 10 PIEZAS DE 120 VOLTS PARA LAMPARA SERIE E</t>
  </si>
  <si>
    <t>CARGADOR INDIVIDUAL PAR ALAMPARA DE 6400 DE 110 VAC</t>
  </si>
  <si>
    <t>BOMBA SUMERGIBLE</t>
  </si>
  <si>
    <t>BOMBA DOBLE DIAGRAGMA OPERADA OPR AIRE</t>
  </si>
  <si>
    <t>COMPRESOR INNGERSOLL RAND CON CAPACIDAD  DE 375 CFM@1259SI</t>
  </si>
  <si>
    <t>BOMBA TURBINA VERTICAL 100 LPS</t>
  </si>
  <si>
    <t>BOMBA TURBINA VERTICAL 50 LPS</t>
  </si>
  <si>
    <t xml:space="preserve">AUTORESCATADOR  </t>
  </si>
  <si>
    <t xml:space="preserve">TALADRO BLACK CECKER </t>
  </si>
  <si>
    <t xml:space="preserve">NAVAJA </t>
  </si>
  <si>
    <t>PINZA CORTE DIAGONAL</t>
  </si>
  <si>
    <t>PINZAS DE PUNTA CORTE 8 MGOS</t>
  </si>
  <si>
    <t>PINZA ELECTRICISTA</t>
  </si>
  <si>
    <t xml:space="preserve">JUEGO DE LLAVES </t>
  </si>
  <si>
    <t>FLEX-LUFKIN FIBRA DE VIDRIO</t>
  </si>
  <si>
    <t xml:space="preserve">JUEGO DE DESARMADORES </t>
  </si>
  <si>
    <t>BROCA DE FIERRO RECTA</t>
  </si>
  <si>
    <t>BROCA DE CONCRETO</t>
  </si>
  <si>
    <t>CAJA DE HERRAMIENTAS</t>
  </si>
  <si>
    <t>28-02-2012</t>
  </si>
  <si>
    <t>30/10/2012</t>
  </si>
  <si>
    <t>24-02-2009</t>
  </si>
  <si>
    <t>06/04/2009</t>
  </si>
  <si>
    <t>27/08/2009</t>
  </si>
  <si>
    <t>18-05-2011</t>
  </si>
  <si>
    <t>SUBESTACION ELECTRICA</t>
  </si>
  <si>
    <t xml:space="preserve">2 LAMPARAS </t>
  </si>
  <si>
    <t>PLANTA ELECTRICA  CAPACIDAD DE 187 KVA</t>
  </si>
  <si>
    <t>PLANTA ELECTRICA  CAPACIDAD DE 375 KVA</t>
  </si>
  <si>
    <t>TORRE DE ILUMINACION  4 LAMPARAS 550 VAC CON MOTOR DE 2 CILINDROS DIESEL</t>
  </si>
  <si>
    <t>PLANTA DE LUZ CON REMOLQUE</t>
  </si>
  <si>
    <t>27-08-2009</t>
  </si>
  <si>
    <t>27-05-2011</t>
  </si>
  <si>
    <t>15-07-2011</t>
  </si>
  <si>
    <t>05-07-2011</t>
  </si>
  <si>
    <t>QUIJADAS PARA LA VIDA</t>
  </si>
  <si>
    <t>ESPIROMETRO DE PC PARA CPWS CON JERINGA DE CALIBRACION 3LTS</t>
  </si>
  <si>
    <t>NEGATOSCOPIO</t>
  </si>
  <si>
    <t xml:space="preserve">MESA DE EXPLORACION </t>
  </si>
  <si>
    <t>AUDIOMETRO</t>
  </si>
  <si>
    <t>BASCULA</t>
  </si>
  <si>
    <t>BAUNANOMETRO</t>
  </si>
  <si>
    <t>04-07-2011</t>
  </si>
  <si>
    <t>20-03-2012</t>
  </si>
  <si>
    <t>04-06-2012</t>
  </si>
  <si>
    <t>07-08-2012</t>
  </si>
  <si>
    <t>Clínica Farmacia</t>
  </si>
  <si>
    <t>Central de Rescate</t>
  </si>
  <si>
    <t>Pavimentacion sobre Centro de Seguridad</t>
  </si>
  <si>
    <t xml:space="preserve">Terreno solar urbano </t>
  </si>
  <si>
    <t>Suministro de portones corredizos</t>
  </si>
  <si>
    <t>CLOETE</t>
  </si>
  <si>
    <t>NUEVA ROSITA</t>
  </si>
  <si>
    <t>FOGAMICO-JUAN GONZALEZ GALVEZ</t>
  </si>
  <si>
    <t>MUEBLES DE OFICINA Y OTROS MOBILIARIOS</t>
  </si>
  <si>
    <t>EQUIPO DE COMPUTO</t>
  </si>
  <si>
    <t>AUTOMOVILES Y CAMIONES</t>
  </si>
  <si>
    <t>HERRAMIENTAS Y MAQUINAS</t>
  </si>
  <si>
    <t>EQUIPO DE GENERACION ELECTRICA</t>
  </si>
  <si>
    <t>EQUIPO MEDICO Y LABORATORIO</t>
  </si>
  <si>
    <t>TERRENOS</t>
  </si>
  <si>
    <t>EDIFICIOS NO RESIDENCIALES</t>
  </si>
  <si>
    <t>574 Y 587</t>
  </si>
  <si>
    <t>FE 02624</t>
  </si>
  <si>
    <t>CUBETA CON EXPRIMIDOR INDUSTRIAL AMARILLA</t>
  </si>
  <si>
    <t>COMPRESOR RECIPROCANTE 5 TONELADAS PARA CSCM</t>
  </si>
  <si>
    <t>169 y179</t>
  </si>
  <si>
    <t>PROYECTOR SONY MOELO EX 271 SUPER VIDEO HDMI LUMENES 3700</t>
  </si>
  <si>
    <t>SWITCH TP-LINK GIGABIT 16 PUERTOS</t>
  </si>
  <si>
    <t>ROUTER INALAMBRICO DLINK MODELO DIR827/L</t>
  </si>
  <si>
    <t>COMPUTADORA GENERIA I34 GB MONITOR 17"</t>
  </si>
  <si>
    <t>MANUEL LOPEZ</t>
  </si>
  <si>
    <t>168 Y 186</t>
  </si>
  <si>
    <t>LIC. ROGELIO SANCHEZ</t>
  </si>
  <si>
    <t>PATRIOT 2013</t>
  </si>
  <si>
    <t>23-01/2013</t>
  </si>
  <si>
    <t>CARGADOR BAUNOMETRO</t>
  </si>
  <si>
    <t>DR. JOSE H. TREVIÑO</t>
  </si>
  <si>
    <t>CABINO SONOAMORTIGUADA</t>
  </si>
  <si>
    <t>25/09/2013</t>
  </si>
  <si>
    <t>PODADORA</t>
  </si>
  <si>
    <t>26/04/2013</t>
  </si>
  <si>
    <t>EQUIPO DE PROTECCION PARA RESCATISTAS</t>
  </si>
  <si>
    <t>LEOPOLDO SEPULVEDA</t>
  </si>
  <si>
    <t>02/09/2013</t>
  </si>
  <si>
    <t>CAMARA DIGITAL MARCA CANON MODELO T3I</t>
  </si>
  <si>
    <t>1022-1028</t>
  </si>
  <si>
    <t>IMPRESORA SAMSUNG</t>
  </si>
  <si>
    <t>MEMORIA SD KINGTSTON</t>
  </si>
  <si>
    <t>BATERIA CANON LP</t>
  </si>
  <si>
    <t>CABLE PARA CAÑON</t>
  </si>
  <si>
    <t>CABLE VGA</t>
  </si>
  <si>
    <t>CABLE PARA CAÑON DE VIDEO</t>
  </si>
  <si>
    <t>CAMARA DIGITAL CANON</t>
  </si>
  <si>
    <t>PROBADRO DE CABLE RJ11 Y RJ45</t>
  </si>
  <si>
    <t>PERSIANAS EN OFICINAS EUFEMIA, MANUEL Y LIC. SANCHEZ</t>
  </si>
  <si>
    <t>915 Y 2265</t>
  </si>
  <si>
    <t>MONITOR MULTIGASES X-AM 7000</t>
  </si>
  <si>
    <t>31/12/2013</t>
  </si>
  <si>
    <t>30-12-2013</t>
  </si>
  <si>
    <t>CUADRILLA</t>
  </si>
  <si>
    <t>SUSPENDERS PARA EQUIPO DE RESCATE</t>
  </si>
  <si>
    <t>EQUIPO DE PROTECCION PERSONAL COMPLETO</t>
  </si>
  <si>
    <t xml:space="preserve">JUEGO DE GUATES </t>
  </si>
  <si>
    <t>LONA MINERA</t>
  </si>
  <si>
    <t>CILINDRO FIBRA DE CARBON BG-4</t>
  </si>
  <si>
    <t>FILTROS PARA MASCARILLA</t>
  </si>
  <si>
    <t>RECIPIENTE PARA HIELO POLIURETANO</t>
  </si>
  <si>
    <t>CILINDRO PARA OXIGENO</t>
  </si>
  <si>
    <t>DESINFECTANTE CLEANER</t>
  </si>
  <si>
    <t>RELACION DE BIENES QUE COMPONEN SU PATRIOMONIO</t>
  </si>
  <si>
    <t>FONDO DE GARANTIA A LA PEQUEÑA Y MEDIANA MINERIA DEL ESTADO DE COAHUILA</t>
  </si>
  <si>
    <t>CODIGO</t>
  </si>
  <si>
    <t>DESCRIPCION DEL BIEN</t>
  </si>
  <si>
    <t>VALOR EN LIBROS</t>
  </si>
  <si>
    <t>EQUIPO MEDICO Y DE LABORATORIO</t>
  </si>
  <si>
    <t>TOTAL</t>
  </si>
  <si>
    <t>M-0001</t>
  </si>
  <si>
    <t>M-0002</t>
  </si>
  <si>
    <t>M-0003</t>
  </si>
  <si>
    <t>M-0004</t>
  </si>
  <si>
    <t>M-0005</t>
  </si>
  <si>
    <t>M-0006</t>
  </si>
  <si>
    <t>M-0007</t>
  </si>
  <si>
    <t>M-0008</t>
  </si>
  <si>
    <t>M-0009</t>
  </si>
  <si>
    <t>M-0010</t>
  </si>
  <si>
    <t>M-0011</t>
  </si>
  <si>
    <t>M-0012</t>
  </si>
  <si>
    <t>M-0013</t>
  </si>
  <si>
    <t>M-0014</t>
  </si>
  <si>
    <t>M-0015</t>
  </si>
  <si>
    <t>M-0016</t>
  </si>
  <si>
    <t>M-0017</t>
  </si>
  <si>
    <t>M-0018</t>
  </si>
  <si>
    <t>M-0019</t>
  </si>
  <si>
    <t>M-0020</t>
  </si>
  <si>
    <t>M-0021</t>
  </si>
  <si>
    <t>M-0022</t>
  </si>
  <si>
    <t>M-0023</t>
  </si>
  <si>
    <t>M-0024</t>
  </si>
  <si>
    <t>M-0025</t>
  </si>
  <si>
    <t>M-0026</t>
  </si>
  <si>
    <t>M-0027</t>
  </si>
  <si>
    <t>M-0028</t>
  </si>
  <si>
    <t>M-0029</t>
  </si>
  <si>
    <t>M-0030</t>
  </si>
  <si>
    <t>M-0031</t>
  </si>
  <si>
    <t>M-0032</t>
  </si>
  <si>
    <t>M-0033</t>
  </si>
  <si>
    <t>M-0034</t>
  </si>
  <si>
    <t>M-0035</t>
  </si>
  <si>
    <t>M-0036</t>
  </si>
  <si>
    <t>M-0037</t>
  </si>
  <si>
    <t>M-0038</t>
  </si>
  <si>
    <t>M-0039</t>
  </si>
  <si>
    <t>M-0040</t>
  </si>
  <si>
    <t>M-0041</t>
  </si>
  <si>
    <t>M-0042</t>
  </si>
  <si>
    <t>M-0043</t>
  </si>
  <si>
    <t>M-0044</t>
  </si>
  <si>
    <t>M-0045</t>
  </si>
  <si>
    <t>M-0046</t>
  </si>
  <si>
    <t>M-0047</t>
  </si>
  <si>
    <t>M-0048</t>
  </si>
  <si>
    <t>M-0049</t>
  </si>
  <si>
    <t>M-0050</t>
  </si>
  <si>
    <t>M-0051</t>
  </si>
  <si>
    <t>M-0052</t>
  </si>
  <si>
    <t>M-0053</t>
  </si>
  <si>
    <t>M-0054</t>
  </si>
  <si>
    <t>M-0055</t>
  </si>
  <si>
    <t>M-0056</t>
  </si>
  <si>
    <t>M-0057</t>
  </si>
  <si>
    <t>M-0058</t>
  </si>
  <si>
    <t>M-0059</t>
  </si>
  <si>
    <t>M-0060</t>
  </si>
  <si>
    <t>M-0061</t>
  </si>
  <si>
    <t>M-0062</t>
  </si>
  <si>
    <t>M-0063</t>
  </si>
  <si>
    <t>M-0064</t>
  </si>
  <si>
    <t>M-0065</t>
  </si>
  <si>
    <t>M-0066</t>
  </si>
  <si>
    <t>M-0067</t>
  </si>
  <si>
    <t>M-0068</t>
  </si>
  <si>
    <t>M-0069</t>
  </si>
  <si>
    <t>M-0070</t>
  </si>
  <si>
    <t>M-0071</t>
  </si>
  <si>
    <t>M-0072</t>
  </si>
  <si>
    <t>M-0073</t>
  </si>
  <si>
    <t>M-0074</t>
  </si>
  <si>
    <t>M-0075</t>
  </si>
  <si>
    <t>M-0076</t>
  </si>
  <si>
    <t>M-0077</t>
  </si>
  <si>
    <t>M-0078</t>
  </si>
  <si>
    <t>M-0079</t>
  </si>
  <si>
    <t>E-0001</t>
  </si>
  <si>
    <t>E-0002</t>
  </si>
  <si>
    <t>E-0003</t>
  </si>
  <si>
    <t>E-0004</t>
  </si>
  <si>
    <t>E-0005</t>
  </si>
  <si>
    <t>E-0006</t>
  </si>
  <si>
    <t>E-0007</t>
  </si>
  <si>
    <t>E-0008</t>
  </si>
  <si>
    <t>E-0009</t>
  </si>
  <si>
    <t>E-0010</t>
  </si>
  <si>
    <t>E-0011</t>
  </si>
  <si>
    <t>E-0012</t>
  </si>
  <si>
    <t>E-0013</t>
  </si>
  <si>
    <t>E-0014</t>
  </si>
  <si>
    <t>E-0015</t>
  </si>
  <si>
    <t>E-0016</t>
  </si>
  <si>
    <t>E-0017</t>
  </si>
  <si>
    <t>E-0018</t>
  </si>
  <si>
    <t>E-0019</t>
  </si>
  <si>
    <t>E-0020</t>
  </si>
  <si>
    <t>E-0021</t>
  </si>
  <si>
    <t>E-0022</t>
  </si>
  <si>
    <t>E-0023</t>
  </si>
  <si>
    <t>E-0024</t>
  </si>
  <si>
    <t>E-0025</t>
  </si>
  <si>
    <t>E-0026</t>
  </si>
  <si>
    <t>E-0027</t>
  </si>
  <si>
    <t>E-0028</t>
  </si>
  <si>
    <t>E-0029</t>
  </si>
  <si>
    <t>E-0030</t>
  </si>
  <si>
    <t>E-0031</t>
  </si>
  <si>
    <t>E-0032</t>
  </si>
  <si>
    <t>E-0033</t>
  </si>
  <si>
    <t>E-0034</t>
  </si>
  <si>
    <t>E-0035</t>
  </si>
  <si>
    <t>E-0036</t>
  </si>
  <si>
    <t>E-0037</t>
  </si>
  <si>
    <t>E-0038</t>
  </si>
  <si>
    <t>E-0039</t>
  </si>
  <si>
    <t>E-0040</t>
  </si>
  <si>
    <t>E-0041</t>
  </si>
  <si>
    <t>E-0042</t>
  </si>
  <si>
    <t>E-0043</t>
  </si>
  <si>
    <t>E-0044</t>
  </si>
  <si>
    <t>E-0045</t>
  </si>
  <si>
    <t>E-0046</t>
  </si>
  <si>
    <t>E-0047</t>
  </si>
  <si>
    <t>E-0048</t>
  </si>
  <si>
    <t>E-0049</t>
  </si>
  <si>
    <t>E-0050</t>
  </si>
  <si>
    <t>E-0051</t>
  </si>
  <si>
    <t>E-0052</t>
  </si>
  <si>
    <t>E-0053</t>
  </si>
  <si>
    <t>E-0054</t>
  </si>
  <si>
    <t>E-0055</t>
  </si>
  <si>
    <t>E-0056</t>
  </si>
  <si>
    <t>E-0057</t>
  </si>
  <si>
    <t>E-0058</t>
  </si>
  <si>
    <t>E-0059</t>
  </si>
  <si>
    <t>E-0060</t>
  </si>
  <si>
    <t>E-0061</t>
  </si>
  <si>
    <t>E-0062</t>
  </si>
  <si>
    <t>E-0063</t>
  </si>
  <si>
    <t>E-0064</t>
  </si>
  <si>
    <t>E-0065</t>
  </si>
  <si>
    <t>E-0066</t>
  </si>
  <si>
    <t>E-0067</t>
  </si>
  <si>
    <t>E-0068</t>
  </si>
  <si>
    <t>E-0069</t>
  </si>
  <si>
    <t>E-0070</t>
  </si>
  <si>
    <t>E-0071</t>
  </si>
  <si>
    <t>E-0072</t>
  </si>
  <si>
    <t>E-0073</t>
  </si>
  <si>
    <t>E-0074</t>
  </si>
  <si>
    <t>E-0075</t>
  </si>
  <si>
    <t>E-0076</t>
  </si>
  <si>
    <t>E-0077</t>
  </si>
  <si>
    <t>E-0078</t>
  </si>
  <si>
    <t>E-0079</t>
  </si>
  <si>
    <t>E-0080</t>
  </si>
  <si>
    <t>E-0081</t>
  </si>
  <si>
    <t>E-0082</t>
  </si>
  <si>
    <t>E-0083</t>
  </si>
  <si>
    <t>E-0084</t>
  </si>
  <si>
    <t>E-0085</t>
  </si>
  <si>
    <t>AUT-0001</t>
  </si>
  <si>
    <t>AUT-0003</t>
  </si>
  <si>
    <t>AUT-0004</t>
  </si>
  <si>
    <t>AUT-0005</t>
  </si>
  <si>
    <t>AUT-0006</t>
  </si>
  <si>
    <t>AUT-0007</t>
  </si>
  <si>
    <t>AUT-0008</t>
  </si>
  <si>
    <t>AUT-0009</t>
  </si>
  <si>
    <t>AUT-0010</t>
  </si>
  <si>
    <t>AUT-0011</t>
  </si>
  <si>
    <t>AUT-0012</t>
  </si>
  <si>
    <t>AUT-0013</t>
  </si>
  <si>
    <t>AUT-0014</t>
  </si>
  <si>
    <t>H-0001</t>
  </si>
  <si>
    <t>H-0002</t>
  </si>
  <si>
    <t>H-0003</t>
  </si>
  <si>
    <t>H-0004</t>
  </si>
  <si>
    <t>H-0005</t>
  </si>
  <si>
    <t>H-0006</t>
  </si>
  <si>
    <t>H-0008</t>
  </si>
  <si>
    <t>H-0009</t>
  </si>
  <si>
    <t>H-0010</t>
  </si>
  <si>
    <t>H-0011</t>
  </si>
  <si>
    <t>H-0012</t>
  </si>
  <si>
    <t>H-0013</t>
  </si>
  <si>
    <t>H-0014</t>
  </si>
  <si>
    <t>H-0015</t>
  </si>
  <si>
    <t>H-0016</t>
  </si>
  <si>
    <t>H-0017</t>
  </si>
  <si>
    <t>H-0018</t>
  </si>
  <si>
    <t>H-0019</t>
  </si>
  <si>
    <t>H-0020</t>
  </si>
  <si>
    <t>H-0021</t>
  </si>
  <si>
    <t>H-0022</t>
  </si>
  <si>
    <t>H-0023</t>
  </si>
  <si>
    <t>H-0024</t>
  </si>
  <si>
    <t>H-0025</t>
  </si>
  <si>
    <t>H-0026</t>
  </si>
  <si>
    <t>H-0027</t>
  </si>
  <si>
    <t>H-0028</t>
  </si>
  <si>
    <t>H-0029</t>
  </si>
  <si>
    <t>H-0030</t>
  </si>
  <si>
    <t>H-0031</t>
  </si>
  <si>
    <t>H-0032</t>
  </si>
  <si>
    <t>H-0033</t>
  </si>
  <si>
    <t>H-0034</t>
  </si>
  <si>
    <t>H-0035</t>
  </si>
  <si>
    <t>H-0036</t>
  </si>
  <si>
    <t>H-0037</t>
  </si>
  <si>
    <t>H-0038</t>
  </si>
  <si>
    <t>H-0039</t>
  </si>
  <si>
    <t>H-0040</t>
  </si>
  <si>
    <t>H-0041</t>
  </si>
  <si>
    <t>H-0042</t>
  </si>
  <si>
    <t>H-0043</t>
  </si>
  <si>
    <t>H-0044</t>
  </si>
  <si>
    <t>H-0045</t>
  </si>
  <si>
    <t>H-0046</t>
  </si>
  <si>
    <t>H-0047</t>
  </si>
  <si>
    <t>H-0048</t>
  </si>
  <si>
    <t>H-0049</t>
  </si>
  <si>
    <t>H-0050</t>
  </si>
  <si>
    <t>H-0051</t>
  </si>
  <si>
    <t>H-0052</t>
  </si>
  <si>
    <t>H-0053</t>
  </si>
  <si>
    <t>H-0054</t>
  </si>
  <si>
    <t>H-0055</t>
  </si>
  <si>
    <t>H-0056</t>
  </si>
  <si>
    <t>H-0057</t>
  </si>
  <si>
    <t>H-0058</t>
  </si>
  <si>
    <t>H-0059</t>
  </si>
  <si>
    <t>H-0060</t>
  </si>
  <si>
    <t>H-0061</t>
  </si>
  <si>
    <t>H-0062</t>
  </si>
  <si>
    <t>H-0063</t>
  </si>
  <si>
    <t>H-0064</t>
  </si>
  <si>
    <t>H-0065</t>
  </si>
  <si>
    <t>H-0066</t>
  </si>
  <si>
    <t>H-0067</t>
  </si>
  <si>
    <t>H-0068</t>
  </si>
  <si>
    <t>H-0069</t>
  </si>
  <si>
    <t>H-0070</t>
  </si>
  <si>
    <t>H-0071</t>
  </si>
  <si>
    <t>H-0072</t>
  </si>
  <si>
    <t>H-0073</t>
  </si>
  <si>
    <t>H-0074</t>
  </si>
  <si>
    <t>H-0075</t>
  </si>
  <si>
    <t>H-0076</t>
  </si>
  <si>
    <t>H-0077</t>
  </si>
  <si>
    <t>H-0078</t>
  </si>
  <si>
    <t>H-0079</t>
  </si>
  <si>
    <t>H-0080</t>
  </si>
  <si>
    <t>H-0081</t>
  </si>
  <si>
    <t>H-0082</t>
  </si>
  <si>
    <t>H-0083</t>
  </si>
  <si>
    <t>H-0084</t>
  </si>
  <si>
    <t>H-0085</t>
  </si>
  <si>
    <t>H-0086</t>
  </si>
  <si>
    <t>H-0087</t>
  </si>
  <si>
    <t>H-0088</t>
  </si>
  <si>
    <t>H-0089</t>
  </si>
  <si>
    <t>H-0090</t>
  </si>
  <si>
    <t>H-0091</t>
  </si>
  <si>
    <t>H-0092</t>
  </si>
  <si>
    <t>H-0093</t>
  </si>
  <si>
    <t>EE-0001</t>
  </si>
  <si>
    <t>EE-0002</t>
  </si>
  <si>
    <t>EE-0003</t>
  </si>
  <si>
    <t>EE-0004</t>
  </si>
  <si>
    <t>EE-0005</t>
  </si>
  <si>
    <t>EE-0006</t>
  </si>
  <si>
    <t>EML-0001</t>
  </si>
  <si>
    <t>EML-0002</t>
  </si>
  <si>
    <t>EML-0003</t>
  </si>
  <si>
    <t>EML-0004</t>
  </si>
  <si>
    <t>EML-0005</t>
  </si>
  <si>
    <t>EML-0006</t>
  </si>
  <si>
    <t>EML-0007</t>
  </si>
  <si>
    <t>EML-0008</t>
  </si>
  <si>
    <t>T-0001</t>
  </si>
  <si>
    <t>H-0094</t>
  </si>
  <si>
    <t>MONITOR MULTIGASES X-AM 2000</t>
  </si>
  <si>
    <t>E-0086</t>
  </si>
  <si>
    <t>E-0087</t>
  </si>
  <si>
    <t>COMPUTADORA GENERICA 13 GB Y 4 GB</t>
  </si>
  <si>
    <t>IMPRESORA HP MODELO P1102W</t>
  </si>
  <si>
    <t>SOFTWARE</t>
  </si>
  <si>
    <t>SOFTWARE ASPEL NOI 7.0</t>
  </si>
  <si>
    <t xml:space="preserve">SECCION DE ARCHIVOS FISICOS </t>
  </si>
  <si>
    <t>S-0001</t>
  </si>
  <si>
    <t>CHEQUE</t>
  </si>
  <si>
    <t>SPEI</t>
  </si>
  <si>
    <t>CHEQUES</t>
  </si>
  <si>
    <t>FACTURA</t>
  </si>
  <si>
    <t>3364 A</t>
  </si>
  <si>
    <t>TRITURADORA FELLOWES DS3 CORTE CRUZADO</t>
  </si>
  <si>
    <t>COMPUTADORA GENERICA 13 4GB</t>
  </si>
  <si>
    <t>3086 A</t>
  </si>
  <si>
    <t xml:space="preserve">LIC. ROGELIO </t>
  </si>
  <si>
    <t>CENTRO DE SEG</t>
  </si>
  <si>
    <t>IMPRESORA HP LASERJET 200 COLOR</t>
  </si>
  <si>
    <t>662 A</t>
  </si>
  <si>
    <t>LAMPARA PARA PROYECTOR</t>
  </si>
  <si>
    <t>31/01/2014</t>
  </si>
  <si>
    <t>B 25231</t>
  </si>
  <si>
    <t>20/02/2014  Y 14/04/2014</t>
  </si>
  <si>
    <t>162 Y 333</t>
  </si>
  <si>
    <t>CONSTRUCCION DE ARCHIVOS  FISICOS</t>
  </si>
  <si>
    <t>NAVE PARA EQUIPO DE RESCATE</t>
  </si>
  <si>
    <t>913 Y 950</t>
  </si>
  <si>
    <t>M-0080</t>
  </si>
  <si>
    <t>E-0088</t>
  </si>
  <si>
    <t>E-0089</t>
  </si>
  <si>
    <t>CUENTA PUBLICA 2014</t>
  </si>
  <si>
    <t>SEGUNDO TRIMESTRE 2014</t>
  </si>
  <si>
    <t>4182 A</t>
  </si>
  <si>
    <t>IMPRESORA MODELO HP PI1102W</t>
  </si>
  <si>
    <t>4254 A</t>
  </si>
  <si>
    <t>LAPTOP MARCA DEL SERIE H6ZJ312</t>
  </si>
  <si>
    <t>4253 A</t>
  </si>
  <si>
    <t>CESAR RENDON</t>
  </si>
  <si>
    <t>CAMARA POWER SHOT CANON A2500</t>
  </si>
  <si>
    <t>SABINAS</t>
  </si>
  <si>
    <t>574-626-745</t>
  </si>
  <si>
    <t>A 4- 4- 5</t>
  </si>
  <si>
    <t>Lote de terreno urbano en Ejido el Mezquite, superficie 2,347.37 m</t>
  </si>
  <si>
    <t>ESTATUS</t>
  </si>
  <si>
    <t>RESGUARDO</t>
  </si>
  <si>
    <t>FALTANTE</t>
  </si>
  <si>
    <t>DEP. ACUMULADA</t>
  </si>
  <si>
    <t>v</t>
  </si>
  <si>
    <t>AZAEL</t>
  </si>
  <si>
    <t>CSCM</t>
  </si>
  <si>
    <t>CESAR R</t>
  </si>
  <si>
    <t>FOGAMICO</t>
  </si>
  <si>
    <t>FEMY</t>
  </si>
  <si>
    <t>a</t>
  </si>
  <si>
    <t>BAJA</t>
  </si>
  <si>
    <t>ARCHIVO</t>
  </si>
  <si>
    <t>JUAN GONZALEZ</t>
  </si>
  <si>
    <t>MONI</t>
  </si>
  <si>
    <t>MARCO A DAVILA G</t>
  </si>
  <si>
    <t>PTE</t>
  </si>
  <si>
    <t>ANGEL LEYVA</t>
  </si>
  <si>
    <t>MARCO A DAVILA</t>
  </si>
  <si>
    <t>A</t>
  </si>
  <si>
    <t>ROGELIO SANCHEZ</t>
  </si>
  <si>
    <t>VICTOR CADENA</t>
  </si>
  <si>
    <t>V</t>
  </si>
  <si>
    <t>JUAN GONZALEZ / MANUEL LOPEZ</t>
  </si>
  <si>
    <t>JOSE JUAN MUCIO</t>
  </si>
  <si>
    <t>JOSE HUMBERTO TREVIÑO</t>
  </si>
  <si>
    <t>ERNESTO GONZALEZ PANTOJA</t>
  </si>
  <si>
    <t>CLINICA</t>
  </si>
  <si>
    <t>DOCTOR CENTRO DE SEGURIDAD</t>
  </si>
  <si>
    <t>E-0090</t>
  </si>
  <si>
    <t>E-0091</t>
  </si>
  <si>
    <t>E-0092</t>
  </si>
  <si>
    <t>LOCKER DE MADERA</t>
  </si>
  <si>
    <t>OFICINAS GRALES</t>
  </si>
  <si>
    <t>01/09/2014</t>
  </si>
  <si>
    <t>B 17</t>
  </si>
  <si>
    <t>01/12/2014</t>
  </si>
  <si>
    <t>CHASIS PARA CAMION</t>
  </si>
  <si>
    <t>1095</t>
  </si>
  <si>
    <t>1096</t>
  </si>
  <si>
    <t>1098</t>
  </si>
  <si>
    <t>1099</t>
  </si>
  <si>
    <t>LAMPARAS WORKING, EQUIPO DE PROTECCION PARA CUADRILLA DE RESCATE</t>
  </si>
  <si>
    <t xml:space="preserve"> ANTICIPO COMPRA DE CAMILLA DE RESCATE</t>
  </si>
  <si>
    <t xml:space="preserve"> ANTICIPO COMPRA DE UNIDAD DE COMBATE CONTRA INCENDIOS</t>
  </si>
  <si>
    <t>COMPRA DE EQUIPO DE PROTECCION PARA CUADRILLA DE RESCATE</t>
  </si>
  <si>
    <t>H-0095</t>
  </si>
  <si>
    <t>H-0096</t>
  </si>
  <si>
    <t>H-0097</t>
  </si>
  <si>
    <t>H-0098</t>
  </si>
  <si>
    <t>H-0099</t>
  </si>
  <si>
    <t>AUT-0015</t>
  </si>
  <si>
    <t>M-0081</t>
  </si>
  <si>
    <t>T-0002</t>
  </si>
  <si>
    <t>BIENES MUEBLES E INMUEBLES ACUMULADOS AL 31-DE DICIEMBRE-2014</t>
  </si>
  <si>
    <t>BIENES MUEBLES E INMUEBLES ACUMULADOS AL 31 DE DICIEMBRE 2014</t>
  </si>
  <si>
    <t>TOTAL DE LA CUENTA AL 31-DE DICIEMBRE 2014</t>
  </si>
  <si>
    <t>TOTAL DE LA CUENTA AL 31 DE DICIEMBRE 2014</t>
  </si>
  <si>
    <t>5423 A</t>
  </si>
  <si>
    <t>PROYECTOR  OPTOMA MODELO BR323 Y COVERTIDOR</t>
  </si>
  <si>
    <t>JUAN MANUEL LOPEZ RIVERA</t>
  </si>
  <si>
    <t>NISSAN 2016 NP300 DOBLE CABINA SE TM AC</t>
  </si>
  <si>
    <t>6163 C</t>
  </si>
  <si>
    <t>IMPRESORA ZEBRA PARA CREDENCIALES</t>
  </si>
  <si>
    <t>LUIS ANGEL LEYVA</t>
  </si>
  <si>
    <t>AUT-0016</t>
  </si>
  <si>
    <t>E-0093</t>
  </si>
  <si>
    <t>E-0094</t>
  </si>
  <si>
    <t>PRIMER TRIMESTRE 2015</t>
  </si>
  <si>
    <t xml:space="preserve">CONGELADOR PARA GUARDAR EQUIPOS </t>
  </si>
  <si>
    <t>EDJFMF34535</t>
  </si>
  <si>
    <t>M-0082</t>
  </si>
  <si>
    <t>CONGELADOR PARA GUARDAR LOS EQUIPOS</t>
  </si>
  <si>
    <t>384-403</t>
  </si>
  <si>
    <t>60-61</t>
  </si>
  <si>
    <t>DR. TREVIÑO</t>
  </si>
  <si>
    <t>EML-0009</t>
  </si>
  <si>
    <t>EML-0010</t>
  </si>
  <si>
    <t>SEMIREMOLQUE</t>
  </si>
  <si>
    <t>H-0100</t>
  </si>
  <si>
    <t>H-0101</t>
  </si>
  <si>
    <t xml:space="preserve">EQUIPO DE RESCATE CON RESPIRACION AUTONOMA </t>
  </si>
  <si>
    <t xml:space="preserve">GENERADOR DE GASOLINA 7000W </t>
  </si>
  <si>
    <t>367-427-431</t>
  </si>
  <si>
    <t>GENERADOR DE GASOLINA</t>
  </si>
  <si>
    <t>TOTAL DE LA CUENTA AL 30-JUNIO-2015</t>
  </si>
  <si>
    <t>BIENES MUEBLES E INMUEBLES ACUMULADOS AL 30 DE JUNIO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</si>
</sst>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[$$-80A]#,##0.00"/>
    <numFmt numFmtId="166" formatCode="&quot;$&quot;#,##0.00"/>
    <numFmt numFmtId="167" formatCode="[$$-2C0A]\ #,##0.00"/>
    <numFmt numFmtId="168" formatCode="#,##0.00_);\-#,##0.00"/>
    <numFmt numFmtId="169" formatCode="dd\-mm\-yy;@"/>
  </numFmts>
  <fonts count="47">
    <font>
      <sz val="10"/>
      <name val="Courier New"/>
      <family val="0"/>
    </font>
    <font>
      <b/>
      <sz val="10"/>
      <name val="Courier New"/>
      <family val="3"/>
    </font>
    <font>
      <sz val="10"/>
      <color indexed="8"/>
      <name val="Courier New"/>
      <family val="3"/>
    </font>
    <font>
      <sz val="8.05"/>
      <color indexed="8"/>
      <name val="Times New Roman"/>
      <family val="1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justify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justify"/>
    </xf>
    <xf numFmtId="12" fontId="0" fillId="33" borderId="10" xfId="0" applyNumberFormat="1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/>
    </xf>
    <xf numFmtId="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justify"/>
    </xf>
    <xf numFmtId="49" fontId="0" fillId="33" borderId="12" xfId="0" applyNumberFormat="1" applyFont="1" applyFill="1" applyBorder="1" applyAlignment="1">
      <alignment horizontal="justify"/>
    </xf>
    <xf numFmtId="4" fontId="0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/>
    </xf>
    <xf numFmtId="0" fontId="0" fillId="33" borderId="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4" fontId="0" fillId="0" borderId="10" xfId="49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justify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44" fontId="0" fillId="0" borderId="10" xfId="49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/>
    </xf>
    <xf numFmtId="4" fontId="0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justify"/>
    </xf>
    <xf numFmtId="4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justify" vertical="justify"/>
    </xf>
    <xf numFmtId="4" fontId="0" fillId="0" borderId="10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/>
    </xf>
    <xf numFmtId="0" fontId="3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1" fillId="0" borderId="15" xfId="0" applyFont="1" applyBorder="1" applyAlignment="1">
      <alignment horizontal="center" vertical="center" wrapText="1"/>
    </xf>
    <xf numFmtId="44" fontId="0" fillId="0" borderId="12" xfId="49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justify" vertical="center"/>
    </xf>
    <xf numFmtId="44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0" xfId="49" applyNumberFormat="1" applyFont="1" applyAlignment="1">
      <alignment/>
    </xf>
    <xf numFmtId="0" fontId="6" fillId="34" borderId="10" xfId="49" applyNumberFormat="1" applyFont="1" applyFill="1" applyBorder="1" applyAlignment="1">
      <alignment/>
    </xf>
    <xf numFmtId="0" fontId="5" fillId="33" borderId="10" xfId="49" applyNumberFormat="1" applyFont="1" applyFill="1" applyBorder="1" applyAlignment="1">
      <alignment horizontal="center"/>
    </xf>
    <xf numFmtId="0" fontId="5" fillId="33" borderId="10" xfId="49" applyNumberFormat="1" applyFont="1" applyFill="1" applyBorder="1" applyAlignment="1">
      <alignment vertical="center"/>
    </xf>
    <xf numFmtId="0" fontId="5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34" borderId="10" xfId="49" applyNumberFormat="1" applyFont="1" applyFill="1" applyBorder="1" applyAlignment="1">
      <alignment/>
    </xf>
    <xf numFmtId="0" fontId="5" fillId="0" borderId="10" xfId="49" applyNumberFormat="1" applyFont="1" applyBorder="1" applyAlignment="1">
      <alignment horizontal="center" vertical="center"/>
    </xf>
    <xf numFmtId="0" fontId="5" fillId="0" borderId="10" xfId="49" applyNumberFormat="1" applyFont="1" applyBorder="1" applyAlignment="1">
      <alignment horizontal="center"/>
    </xf>
    <xf numFmtId="0" fontId="5" fillId="0" borderId="10" xfId="49" applyNumberFormat="1" applyFont="1" applyBorder="1" applyAlignment="1">
      <alignment vertical="center" wrapText="1"/>
    </xf>
    <xf numFmtId="0" fontId="7" fillId="0" borderId="10" xfId="49" applyNumberFormat="1" applyFont="1" applyBorder="1" applyAlignment="1">
      <alignment vertical="center" wrapText="1"/>
    </xf>
    <xf numFmtId="0" fontId="5" fillId="0" borderId="10" xfId="49" applyNumberFormat="1" applyFont="1" applyFill="1" applyBorder="1" applyAlignment="1">
      <alignment horizontal="center"/>
    </xf>
    <xf numFmtId="0" fontId="5" fillId="34" borderId="10" xfId="49" applyNumberFormat="1" applyFont="1" applyFill="1" applyBorder="1" applyAlignment="1">
      <alignment horizontal="center"/>
    </xf>
    <xf numFmtId="0" fontId="7" fillId="0" borderId="0" xfId="49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justify"/>
    </xf>
    <xf numFmtId="0" fontId="5" fillId="0" borderId="14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justify"/>
    </xf>
    <xf numFmtId="0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5" fillId="34" borderId="14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justify"/>
    </xf>
    <xf numFmtId="0" fontId="7" fillId="0" borderId="10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justify"/>
    </xf>
    <xf numFmtId="4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12" fontId="0" fillId="33" borderId="10" xfId="0" applyNumberFormat="1" applyFont="1" applyFill="1" applyBorder="1" applyAlignment="1">
      <alignment horizontal="center" vertical="center"/>
    </xf>
    <xf numFmtId="12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4" fontId="9" fillId="0" borderId="0" xfId="49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4" fontId="9" fillId="0" borderId="10" xfId="49" applyFont="1" applyBorder="1" applyAlignment="1">
      <alignment/>
    </xf>
    <xf numFmtId="0" fontId="11" fillId="33" borderId="10" xfId="0" applyFont="1" applyFill="1" applyBorder="1" applyAlignment="1">
      <alignment horizontal="justify"/>
    </xf>
    <xf numFmtId="44" fontId="9" fillId="33" borderId="10" xfId="49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justify"/>
    </xf>
    <xf numFmtId="0" fontId="9" fillId="33" borderId="10" xfId="0" applyFont="1" applyFill="1" applyBorder="1" applyAlignment="1">
      <alignment vertical="center" wrapText="1"/>
    </xf>
    <xf numFmtId="44" fontId="9" fillId="33" borderId="10" xfId="49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4" fontId="9" fillId="0" borderId="10" xfId="49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/>
    </xf>
    <xf numFmtId="44" fontId="9" fillId="0" borderId="10" xfId="49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justify"/>
    </xf>
    <xf numFmtId="44" fontId="9" fillId="0" borderId="10" xfId="49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44" fontId="9" fillId="0" borderId="10" xfId="49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4" fontId="9" fillId="0" borderId="10" xfId="49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justify"/>
    </xf>
    <xf numFmtId="4" fontId="9" fillId="0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justify"/>
    </xf>
    <xf numFmtId="44" fontId="10" fillId="0" borderId="0" xfId="49" applyFont="1" applyAlignment="1">
      <alignment/>
    </xf>
    <xf numFmtId="0" fontId="11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44" fontId="11" fillId="0" borderId="10" xfId="49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justify"/>
    </xf>
    <xf numFmtId="0" fontId="8" fillId="0" borderId="13" xfId="0" applyFont="1" applyBorder="1" applyAlignment="1">
      <alignment horizontal="justify"/>
    </xf>
    <xf numFmtId="4" fontId="5" fillId="0" borderId="13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justify"/>
    </xf>
    <xf numFmtId="4" fontId="5" fillId="0" borderId="17" xfId="0" applyNumberFormat="1" applyFont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43" fontId="5" fillId="33" borderId="12" xfId="0" applyNumberFormat="1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8" fontId="8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4" fontId="5" fillId="0" borderId="10" xfId="49" applyFont="1" applyBorder="1" applyAlignment="1">
      <alignment horizontal="center" vertical="center"/>
    </xf>
    <xf numFmtId="44" fontId="5" fillId="0" borderId="10" xfId="49" applyFont="1" applyFill="1" applyBorder="1" applyAlignment="1">
      <alignment vertical="center"/>
    </xf>
    <xf numFmtId="164" fontId="5" fillId="33" borderId="14" xfId="0" applyNumberFormat="1" applyFont="1" applyFill="1" applyBorder="1" applyAlignment="1">
      <alignment horizontal="center" vertical="center"/>
    </xf>
    <xf numFmtId="44" fontId="5" fillId="0" borderId="10" xfId="49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4" fontId="5" fillId="0" borderId="15" xfId="49" applyFont="1" applyFill="1" applyBorder="1" applyAlignment="1">
      <alignment vertical="center"/>
    </xf>
    <xf numFmtId="44" fontId="5" fillId="0" borderId="10" xfId="49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2971800</xdr:colOff>
      <xdr:row>1</xdr:row>
      <xdr:rowOff>19050</xdr:rowOff>
    </xdr:from>
    <xdr:to>
      <xdr:col>7</xdr:col>
      <xdr:colOff>923925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362950" y="19050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3276600</xdr:colOff>
      <xdr:row>1</xdr:row>
      <xdr:rowOff>19050</xdr:rowOff>
    </xdr:from>
    <xdr:to>
      <xdr:col>7</xdr:col>
      <xdr:colOff>828675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82025" y="171450"/>
          <a:ext cx="1495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</a:t>
          </a:r>
        </a:p>
      </xdr:txBody>
    </xdr:sp>
    <xdr:clientData/>
  </xdr:twoCellAnchor>
  <xdr:twoCellAnchor>
    <xdr:from>
      <xdr:col>6</xdr:col>
      <xdr:colOff>2971800</xdr:colOff>
      <xdr:row>1</xdr:row>
      <xdr:rowOff>19050</xdr:rowOff>
    </xdr:from>
    <xdr:to>
      <xdr:col>7</xdr:col>
      <xdr:colOff>923925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277225" y="17145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7981950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3438525</xdr:colOff>
      <xdr:row>1</xdr:row>
      <xdr:rowOff>19050</xdr:rowOff>
    </xdr:from>
    <xdr:to>
      <xdr:col>12</xdr:col>
      <xdr:colOff>0</xdr:colOff>
      <xdr:row>1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858250" y="171450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3171825</xdr:colOff>
      <xdr:row>1</xdr:row>
      <xdr:rowOff>19050</xdr:rowOff>
    </xdr:from>
    <xdr:to>
      <xdr:col>7</xdr:col>
      <xdr:colOff>38100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48575" y="19050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  <xdr:twoCellAnchor>
    <xdr:from>
      <xdr:col>5</xdr:col>
      <xdr:colOff>3105150</xdr:colOff>
      <xdr:row>1</xdr:row>
      <xdr:rowOff>19050</xdr:rowOff>
    </xdr:from>
    <xdr:to>
      <xdr:col>6</xdr:col>
      <xdr:colOff>1038225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581900" y="190500"/>
          <a:ext cx="1876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</a:t>
          </a:r>
        </a:p>
      </xdr:txBody>
    </xdr:sp>
    <xdr:clientData/>
  </xdr:twoCellAnchor>
  <xdr:twoCellAnchor>
    <xdr:from>
      <xdr:col>5</xdr:col>
      <xdr:colOff>3124200</xdr:colOff>
      <xdr:row>1</xdr:row>
      <xdr:rowOff>19050</xdr:rowOff>
    </xdr:from>
    <xdr:to>
      <xdr:col>7</xdr:col>
      <xdr:colOff>9525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7600950" y="190500"/>
          <a:ext cx="1914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3429000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7905750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5" name="5 CuadroTexto"/>
        <xdr:cNvSpPr txBox="1">
          <a:spLocks noChangeArrowheads="1"/>
        </xdr:cNvSpPr>
      </xdr:nvSpPr>
      <xdr:spPr>
        <a:xfrm>
          <a:off x="9505950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6" name="6 CuadroTexto"/>
        <xdr:cNvSpPr txBox="1">
          <a:spLocks noChangeArrowheads="1"/>
        </xdr:cNvSpPr>
      </xdr:nvSpPr>
      <xdr:spPr>
        <a:xfrm>
          <a:off x="9505950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3124200</xdr:colOff>
      <xdr:row>1</xdr:row>
      <xdr:rowOff>19050</xdr:rowOff>
    </xdr:from>
    <xdr:to>
      <xdr:col>7</xdr:col>
      <xdr:colOff>9525</xdr:colOff>
      <xdr:row>1</xdr:row>
      <xdr:rowOff>323850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7800975" y="190500"/>
          <a:ext cx="1381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3409950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8086725" y="19050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91725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91725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3105150</xdr:colOff>
      <xdr:row>1</xdr:row>
      <xdr:rowOff>19050</xdr:rowOff>
    </xdr:from>
    <xdr:to>
      <xdr:col>7</xdr:col>
      <xdr:colOff>1038225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496300" y="190500"/>
          <a:ext cx="1876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</a:t>
          </a:r>
        </a:p>
      </xdr:txBody>
    </xdr:sp>
    <xdr:clientData/>
  </xdr:twoCellAnchor>
  <xdr:twoCellAnchor>
    <xdr:from>
      <xdr:col>6</xdr:col>
      <xdr:colOff>3124200</xdr:colOff>
      <xdr:row>1</xdr:row>
      <xdr:rowOff>19050</xdr:rowOff>
    </xdr:from>
    <xdr:to>
      <xdr:col>8</xdr:col>
      <xdr:colOff>0</xdr:colOff>
      <xdr:row>1</xdr:row>
      <xdr:rowOff>323850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8515350" y="190500"/>
          <a:ext cx="19050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3429000</xdr:colOff>
      <xdr:row>1</xdr:row>
      <xdr:rowOff>19050</xdr:rowOff>
    </xdr:from>
    <xdr:to>
      <xdr:col>7</xdr:col>
      <xdr:colOff>952500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8820150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H84" sqref="H84"/>
    </sheetView>
  </sheetViews>
  <sheetFormatPr defaultColWidth="9.00390625" defaultRowHeight="13.5"/>
  <cols>
    <col min="1" max="1" width="11.00390625" style="1" customWidth="1"/>
    <col min="2" max="3" width="9.875" style="1" customWidth="1"/>
    <col min="4" max="4" width="10.875" style="1" customWidth="1"/>
    <col min="5" max="5" width="13.00390625" style="3" customWidth="1"/>
    <col min="6" max="6" width="16.125" style="111" customWidth="1"/>
    <col min="7" max="7" width="51.75390625" style="5" customWidth="1"/>
    <col min="8" max="8" width="14.25390625" style="4" bestFit="1" customWidth="1"/>
    <col min="9" max="9" width="5.125" style="2" customWidth="1"/>
    <col min="10" max="16384" width="9.00390625" style="2" customWidth="1"/>
  </cols>
  <sheetData>
    <row r="1" spans="1:8" ht="13.5">
      <c r="A1" s="191" t="s">
        <v>6</v>
      </c>
      <c r="B1" s="191"/>
      <c r="C1" s="191"/>
      <c r="D1" s="191"/>
      <c r="E1" s="191"/>
      <c r="F1" s="191"/>
      <c r="G1" s="191"/>
      <c r="H1" s="191"/>
    </row>
    <row r="2" spans="1:8" ht="26.25" customHeight="1">
      <c r="A2" s="191" t="s">
        <v>614</v>
      </c>
      <c r="B2" s="191"/>
      <c r="C2" s="191"/>
      <c r="D2" s="191"/>
      <c r="E2" s="191"/>
      <c r="F2" s="191"/>
      <c r="G2" s="191"/>
      <c r="H2" s="191"/>
    </row>
    <row r="3" spans="5:7" ht="13.5">
      <c r="E3" s="192" t="s">
        <v>167</v>
      </c>
      <c r="F3" s="192"/>
      <c r="G3" s="192"/>
    </row>
    <row r="4" spans="1:8" s="6" customFormat="1" ht="13.5">
      <c r="A4" s="7" t="s">
        <v>0</v>
      </c>
      <c r="B4" s="7" t="s">
        <v>1</v>
      </c>
      <c r="C4" s="7" t="s">
        <v>524</v>
      </c>
      <c r="D4" s="7" t="s">
        <v>527</v>
      </c>
      <c r="E4" s="7" t="s">
        <v>5</v>
      </c>
      <c r="F4" s="8" t="s">
        <v>4</v>
      </c>
      <c r="G4" s="8" t="s">
        <v>2</v>
      </c>
      <c r="H4" s="9" t="s">
        <v>3</v>
      </c>
    </row>
    <row r="5" spans="1:8" ht="13.5">
      <c r="A5" s="18">
        <v>39559</v>
      </c>
      <c r="B5" s="18"/>
      <c r="C5" s="18" t="s">
        <v>525</v>
      </c>
      <c r="D5" s="18"/>
      <c r="E5" s="60" t="s">
        <v>565</v>
      </c>
      <c r="F5" s="108">
        <v>12411</v>
      </c>
      <c r="G5" s="24" t="s">
        <v>7</v>
      </c>
      <c r="H5" s="25">
        <v>3550</v>
      </c>
    </row>
    <row r="6" spans="1:8" ht="13.5">
      <c r="A6" s="18">
        <v>39559</v>
      </c>
      <c r="B6" s="18"/>
      <c r="C6" s="18" t="s">
        <v>525</v>
      </c>
      <c r="D6" s="18"/>
      <c r="E6" s="60" t="s">
        <v>567</v>
      </c>
      <c r="F6" s="108">
        <v>12411</v>
      </c>
      <c r="G6" s="26" t="s">
        <v>8</v>
      </c>
      <c r="H6" s="25">
        <v>1800</v>
      </c>
    </row>
    <row r="7" spans="1:8" ht="13.5">
      <c r="A7" s="18">
        <v>39559</v>
      </c>
      <c r="B7" s="18"/>
      <c r="C7" s="18" t="s">
        <v>525</v>
      </c>
      <c r="D7" s="18"/>
      <c r="E7" s="61" t="s">
        <v>567</v>
      </c>
      <c r="F7" s="108">
        <v>12411</v>
      </c>
      <c r="G7" s="26" t="s">
        <v>9</v>
      </c>
      <c r="H7" s="25">
        <v>2476</v>
      </c>
    </row>
    <row r="8" spans="1:8" ht="13.5">
      <c r="A8" s="18">
        <v>39559</v>
      </c>
      <c r="B8" s="18"/>
      <c r="C8" s="18" t="s">
        <v>525</v>
      </c>
      <c r="D8" s="18"/>
      <c r="E8" s="61" t="s">
        <v>569</v>
      </c>
      <c r="F8" s="108">
        <v>12411</v>
      </c>
      <c r="G8" s="26" t="s">
        <v>9</v>
      </c>
      <c r="H8" s="25">
        <v>2476</v>
      </c>
    </row>
    <row r="9" spans="1:8" ht="13.5">
      <c r="A9" s="18">
        <v>39559</v>
      </c>
      <c r="B9" s="18"/>
      <c r="C9" s="18" t="s">
        <v>525</v>
      </c>
      <c r="D9" s="18"/>
      <c r="E9" s="61" t="s">
        <v>571</v>
      </c>
      <c r="F9" s="108">
        <v>12411</v>
      </c>
      <c r="G9" s="26" t="s">
        <v>10</v>
      </c>
      <c r="H9" s="25">
        <v>1490</v>
      </c>
    </row>
    <row r="10" spans="1:8" ht="13.5">
      <c r="A10" s="18">
        <v>39559</v>
      </c>
      <c r="B10" s="18"/>
      <c r="C10" s="18" t="s">
        <v>525</v>
      </c>
      <c r="D10" s="18"/>
      <c r="E10" s="61" t="s">
        <v>573</v>
      </c>
      <c r="F10" s="108">
        <v>12411</v>
      </c>
      <c r="G10" s="26" t="s">
        <v>11</v>
      </c>
      <c r="H10" s="25">
        <v>550</v>
      </c>
    </row>
    <row r="11" spans="1:8" ht="13.5">
      <c r="A11" s="18">
        <v>39559</v>
      </c>
      <c r="B11" s="18"/>
      <c r="C11" s="18" t="s">
        <v>525</v>
      </c>
      <c r="D11" s="18"/>
      <c r="E11" s="61" t="s">
        <v>573</v>
      </c>
      <c r="F11" s="108">
        <v>12411</v>
      </c>
      <c r="G11" s="26" t="s">
        <v>11</v>
      </c>
      <c r="H11" s="25">
        <v>550</v>
      </c>
    </row>
    <row r="12" spans="1:8" ht="13.5">
      <c r="A12" s="18">
        <v>39559</v>
      </c>
      <c r="B12" s="18"/>
      <c r="C12" s="18" t="s">
        <v>525</v>
      </c>
      <c r="D12" s="18"/>
      <c r="E12" s="61" t="s">
        <v>573</v>
      </c>
      <c r="F12" s="108">
        <v>12411</v>
      </c>
      <c r="G12" s="26" t="s">
        <v>11</v>
      </c>
      <c r="H12" s="25">
        <v>550</v>
      </c>
    </row>
    <row r="13" spans="1:8" ht="13.5">
      <c r="A13" s="18">
        <v>39559</v>
      </c>
      <c r="B13" s="18"/>
      <c r="C13" s="18" t="s">
        <v>525</v>
      </c>
      <c r="D13" s="18"/>
      <c r="E13" s="61" t="s">
        <v>573</v>
      </c>
      <c r="F13" s="108">
        <v>12411</v>
      </c>
      <c r="G13" s="26" t="s">
        <v>11</v>
      </c>
      <c r="H13" s="25">
        <v>550</v>
      </c>
    </row>
    <row r="14" spans="1:8" ht="13.5">
      <c r="A14" s="18">
        <v>39559</v>
      </c>
      <c r="B14" s="18"/>
      <c r="C14" s="18" t="s">
        <v>525</v>
      </c>
      <c r="D14" s="18"/>
      <c r="E14" s="61" t="s">
        <v>573</v>
      </c>
      <c r="F14" s="108">
        <v>12411</v>
      </c>
      <c r="G14" s="26" t="s">
        <v>11</v>
      </c>
      <c r="H14" s="25">
        <v>550</v>
      </c>
    </row>
    <row r="15" spans="1:8" ht="13.5">
      <c r="A15" s="18">
        <v>39559</v>
      </c>
      <c r="B15" s="18"/>
      <c r="C15" s="18" t="s">
        <v>525</v>
      </c>
      <c r="D15" s="18"/>
      <c r="E15" s="61" t="s">
        <v>573</v>
      </c>
      <c r="F15" s="108">
        <v>12411</v>
      </c>
      <c r="G15" s="26" t="s">
        <v>11</v>
      </c>
      <c r="H15" s="25">
        <v>550</v>
      </c>
    </row>
    <row r="16" spans="1:8" ht="13.5">
      <c r="A16" s="18">
        <v>39559</v>
      </c>
      <c r="B16" s="18"/>
      <c r="C16" s="18" t="s">
        <v>525</v>
      </c>
      <c r="D16" s="18"/>
      <c r="E16" s="61" t="s">
        <v>573</v>
      </c>
      <c r="F16" s="108">
        <v>12411</v>
      </c>
      <c r="G16" s="26" t="s">
        <v>11</v>
      </c>
      <c r="H16" s="25">
        <v>550</v>
      </c>
    </row>
    <row r="17" spans="1:8" ht="13.5">
      <c r="A17" s="18">
        <v>39559</v>
      </c>
      <c r="B17" s="18"/>
      <c r="C17" s="18" t="s">
        <v>525</v>
      </c>
      <c r="D17" s="18"/>
      <c r="E17" s="61" t="s">
        <v>573</v>
      </c>
      <c r="F17" s="108">
        <v>12411</v>
      </c>
      <c r="G17" s="26" t="s">
        <v>11</v>
      </c>
      <c r="H17" s="25">
        <v>550</v>
      </c>
    </row>
    <row r="18" spans="1:8" ht="13.5">
      <c r="A18" s="18">
        <v>39559</v>
      </c>
      <c r="B18" s="18"/>
      <c r="C18" s="18" t="s">
        <v>525</v>
      </c>
      <c r="D18" s="18"/>
      <c r="E18" s="61" t="s">
        <v>573</v>
      </c>
      <c r="F18" s="108">
        <v>12411</v>
      </c>
      <c r="G18" s="26" t="s">
        <v>11</v>
      </c>
      <c r="H18" s="25">
        <v>550</v>
      </c>
    </row>
    <row r="19" spans="1:8" ht="13.5">
      <c r="A19" s="18">
        <v>39559</v>
      </c>
      <c r="B19" s="18"/>
      <c r="C19" s="18" t="s">
        <v>525</v>
      </c>
      <c r="D19" s="18"/>
      <c r="E19" s="61" t="s">
        <v>573</v>
      </c>
      <c r="F19" s="108">
        <v>12411</v>
      </c>
      <c r="G19" s="26" t="s">
        <v>11</v>
      </c>
      <c r="H19" s="25">
        <v>550</v>
      </c>
    </row>
    <row r="20" spans="1:8" ht="13.5">
      <c r="A20" s="18">
        <v>39559</v>
      </c>
      <c r="B20" s="18"/>
      <c r="C20" s="18" t="s">
        <v>525</v>
      </c>
      <c r="D20" s="18"/>
      <c r="E20" s="61" t="s">
        <v>573</v>
      </c>
      <c r="F20" s="108">
        <v>12411</v>
      </c>
      <c r="G20" s="26" t="s">
        <v>12</v>
      </c>
      <c r="H20" s="25">
        <v>450</v>
      </c>
    </row>
    <row r="21" spans="1:8" ht="13.5">
      <c r="A21" s="18">
        <v>39559</v>
      </c>
      <c r="B21" s="18"/>
      <c r="C21" s="18" t="s">
        <v>525</v>
      </c>
      <c r="D21" s="18"/>
      <c r="E21" s="61" t="s">
        <v>573</v>
      </c>
      <c r="F21" s="108">
        <v>12411</v>
      </c>
      <c r="G21" s="26" t="s">
        <v>12</v>
      </c>
      <c r="H21" s="25">
        <v>450</v>
      </c>
    </row>
    <row r="22" spans="1:8" ht="13.5">
      <c r="A22" s="18">
        <v>39559</v>
      </c>
      <c r="B22" s="18"/>
      <c r="C22" s="18" t="s">
        <v>525</v>
      </c>
      <c r="D22" s="18"/>
      <c r="E22" s="61" t="s">
        <v>573</v>
      </c>
      <c r="F22" s="108">
        <v>12411</v>
      </c>
      <c r="G22" s="26" t="s">
        <v>12</v>
      </c>
      <c r="H22" s="25">
        <v>450</v>
      </c>
    </row>
    <row r="23" spans="1:8" ht="13.5">
      <c r="A23" s="18">
        <v>39559</v>
      </c>
      <c r="B23" s="18"/>
      <c r="C23" s="18" t="s">
        <v>525</v>
      </c>
      <c r="D23" s="18"/>
      <c r="E23" s="61" t="s">
        <v>573</v>
      </c>
      <c r="F23" s="108">
        <v>12411</v>
      </c>
      <c r="G23" s="26" t="s">
        <v>12</v>
      </c>
      <c r="H23" s="25">
        <v>450</v>
      </c>
    </row>
    <row r="24" spans="1:8" ht="13.5">
      <c r="A24" s="18">
        <v>39559</v>
      </c>
      <c r="B24" s="18"/>
      <c r="C24" s="18" t="s">
        <v>525</v>
      </c>
      <c r="D24" s="18"/>
      <c r="E24" s="61" t="s">
        <v>571</v>
      </c>
      <c r="F24" s="108">
        <v>12411</v>
      </c>
      <c r="G24" s="24" t="s">
        <v>7</v>
      </c>
      <c r="H24" s="25">
        <v>3550</v>
      </c>
    </row>
    <row r="25" spans="1:8" ht="13.5">
      <c r="A25" s="18">
        <v>39559</v>
      </c>
      <c r="B25" s="18"/>
      <c r="C25" s="18" t="s">
        <v>525</v>
      </c>
      <c r="D25" s="18"/>
      <c r="E25" s="61" t="s">
        <v>26</v>
      </c>
      <c r="F25" s="108">
        <v>12411</v>
      </c>
      <c r="G25" s="26" t="s">
        <v>8</v>
      </c>
      <c r="H25" s="25">
        <v>1800</v>
      </c>
    </row>
    <row r="26" spans="1:8" ht="13.5">
      <c r="A26" s="18">
        <v>39559</v>
      </c>
      <c r="B26" s="18"/>
      <c r="C26" s="18" t="s">
        <v>525</v>
      </c>
      <c r="D26" s="18"/>
      <c r="E26" s="61" t="s">
        <v>571</v>
      </c>
      <c r="F26" s="108">
        <v>12411</v>
      </c>
      <c r="G26" s="26" t="s">
        <v>10</v>
      </c>
      <c r="H26" s="25">
        <v>1490</v>
      </c>
    </row>
    <row r="27" spans="1:8" ht="13.5">
      <c r="A27" s="18">
        <v>39559</v>
      </c>
      <c r="B27" s="18"/>
      <c r="C27" s="18" t="s">
        <v>525</v>
      </c>
      <c r="D27" s="18"/>
      <c r="E27" s="61" t="s">
        <v>569</v>
      </c>
      <c r="F27" s="108">
        <v>12411</v>
      </c>
      <c r="G27" s="26" t="s">
        <v>9</v>
      </c>
      <c r="H27" s="25">
        <v>2476</v>
      </c>
    </row>
    <row r="28" spans="1:8" ht="13.5">
      <c r="A28" s="18">
        <v>39559</v>
      </c>
      <c r="B28" s="18"/>
      <c r="C28" s="18" t="s">
        <v>525</v>
      </c>
      <c r="D28" s="18"/>
      <c r="E28" s="61" t="s">
        <v>574</v>
      </c>
      <c r="F28" s="108">
        <v>12411</v>
      </c>
      <c r="G28" s="26" t="s">
        <v>13</v>
      </c>
      <c r="H28" s="25">
        <v>1550</v>
      </c>
    </row>
    <row r="29" spans="1:8" ht="13.5">
      <c r="A29" s="18">
        <v>39559</v>
      </c>
      <c r="B29" s="18"/>
      <c r="C29" s="18" t="s">
        <v>525</v>
      </c>
      <c r="D29" s="18"/>
      <c r="E29" s="61" t="s">
        <v>575</v>
      </c>
      <c r="F29" s="108">
        <v>12411</v>
      </c>
      <c r="G29" s="24" t="s">
        <v>7</v>
      </c>
      <c r="H29" s="25">
        <v>3550</v>
      </c>
    </row>
    <row r="30" spans="1:8" ht="13.5">
      <c r="A30" s="18">
        <v>39559</v>
      </c>
      <c r="B30" s="18"/>
      <c r="C30" s="18" t="s">
        <v>525</v>
      </c>
      <c r="D30" s="18"/>
      <c r="E30" s="61" t="s">
        <v>573</v>
      </c>
      <c r="F30" s="108">
        <v>12411</v>
      </c>
      <c r="G30" s="26" t="s">
        <v>12</v>
      </c>
      <c r="H30" s="25">
        <v>450</v>
      </c>
    </row>
    <row r="31" spans="1:8" ht="13.5">
      <c r="A31" s="18">
        <v>39559</v>
      </c>
      <c r="B31" s="18"/>
      <c r="C31" s="18" t="s">
        <v>525</v>
      </c>
      <c r="D31" s="18"/>
      <c r="E31" s="61" t="s">
        <v>573</v>
      </c>
      <c r="F31" s="108">
        <v>12411</v>
      </c>
      <c r="G31" s="26" t="s">
        <v>12</v>
      </c>
      <c r="H31" s="25">
        <v>450</v>
      </c>
    </row>
    <row r="32" spans="1:8" ht="13.5">
      <c r="A32" s="18">
        <v>39559</v>
      </c>
      <c r="B32" s="18"/>
      <c r="C32" s="18" t="s">
        <v>525</v>
      </c>
      <c r="D32" s="18"/>
      <c r="E32" s="61" t="s">
        <v>571</v>
      </c>
      <c r="F32" s="108">
        <v>12411</v>
      </c>
      <c r="G32" s="26" t="s">
        <v>10</v>
      </c>
      <c r="H32" s="25">
        <v>1490</v>
      </c>
    </row>
    <row r="33" spans="1:8" ht="13.5">
      <c r="A33" s="18">
        <v>39559</v>
      </c>
      <c r="B33" s="18"/>
      <c r="C33" s="18" t="s">
        <v>525</v>
      </c>
      <c r="D33" s="18"/>
      <c r="E33" s="61" t="s">
        <v>573</v>
      </c>
      <c r="F33" s="108">
        <v>12411</v>
      </c>
      <c r="G33" s="26" t="s">
        <v>12</v>
      </c>
      <c r="H33" s="25">
        <v>450</v>
      </c>
    </row>
    <row r="34" spans="1:8" ht="13.5">
      <c r="A34" s="18">
        <v>39559</v>
      </c>
      <c r="B34" s="18"/>
      <c r="C34" s="18" t="s">
        <v>525</v>
      </c>
      <c r="D34" s="18"/>
      <c r="E34" s="61" t="s">
        <v>575</v>
      </c>
      <c r="F34" s="108">
        <v>12411</v>
      </c>
      <c r="G34" s="24" t="s">
        <v>7</v>
      </c>
      <c r="H34" s="25">
        <v>3550</v>
      </c>
    </row>
    <row r="35" spans="1:8" ht="13.5">
      <c r="A35" s="18">
        <v>39559</v>
      </c>
      <c r="B35" s="18"/>
      <c r="C35" s="18" t="s">
        <v>525</v>
      </c>
      <c r="D35" s="18"/>
      <c r="E35" s="61" t="s">
        <v>569</v>
      </c>
      <c r="F35" s="108">
        <v>12411</v>
      </c>
      <c r="G35" s="26" t="s">
        <v>8</v>
      </c>
      <c r="H35" s="25">
        <v>1800</v>
      </c>
    </row>
    <row r="36" spans="1:8" ht="13.5">
      <c r="A36" s="18">
        <v>39559</v>
      </c>
      <c r="B36" s="18"/>
      <c r="C36" s="18" t="s">
        <v>525</v>
      </c>
      <c r="D36" s="18"/>
      <c r="E36" s="61" t="s">
        <v>573</v>
      </c>
      <c r="F36" s="108">
        <v>12411</v>
      </c>
      <c r="G36" s="26" t="s">
        <v>12</v>
      </c>
      <c r="H36" s="25">
        <v>450</v>
      </c>
    </row>
    <row r="37" spans="1:8" ht="13.5">
      <c r="A37" s="18">
        <v>39559</v>
      </c>
      <c r="B37" s="18"/>
      <c r="C37" s="18" t="s">
        <v>525</v>
      </c>
      <c r="D37" s="18"/>
      <c r="E37" s="61" t="s">
        <v>569</v>
      </c>
      <c r="F37" s="108">
        <v>12411</v>
      </c>
      <c r="G37" s="26" t="s">
        <v>9</v>
      </c>
      <c r="H37" s="25">
        <v>3150</v>
      </c>
    </row>
    <row r="38" spans="1:8" ht="13.5">
      <c r="A38" s="18">
        <v>39559</v>
      </c>
      <c r="B38" s="18"/>
      <c r="C38" s="18" t="s">
        <v>525</v>
      </c>
      <c r="D38" s="18"/>
      <c r="E38" s="61" t="s">
        <v>577</v>
      </c>
      <c r="F38" s="108">
        <v>12411</v>
      </c>
      <c r="G38" s="26" t="s">
        <v>14</v>
      </c>
      <c r="H38" s="25">
        <v>8800</v>
      </c>
    </row>
    <row r="39" spans="1:8" ht="13.5">
      <c r="A39" s="18">
        <v>39559</v>
      </c>
      <c r="B39" s="18"/>
      <c r="C39" s="18" t="s">
        <v>525</v>
      </c>
      <c r="D39" s="18"/>
      <c r="E39" s="61" t="s">
        <v>32</v>
      </c>
      <c r="F39" s="108">
        <v>12411</v>
      </c>
      <c r="G39" s="26" t="s">
        <v>13</v>
      </c>
      <c r="H39" s="25">
        <v>1550</v>
      </c>
    </row>
    <row r="40" spans="1:8" ht="13.5">
      <c r="A40" s="18">
        <v>39559</v>
      </c>
      <c r="B40" s="18"/>
      <c r="C40" s="18" t="s">
        <v>525</v>
      </c>
      <c r="D40" s="18"/>
      <c r="E40" s="61" t="s">
        <v>571</v>
      </c>
      <c r="F40" s="108">
        <v>12411</v>
      </c>
      <c r="G40" s="26" t="s">
        <v>10</v>
      </c>
      <c r="H40" s="25">
        <v>1490</v>
      </c>
    </row>
    <row r="41" spans="1:8" ht="13.5">
      <c r="A41" s="18">
        <v>39559</v>
      </c>
      <c r="B41" s="18"/>
      <c r="C41" s="18" t="s">
        <v>525</v>
      </c>
      <c r="D41" s="18"/>
      <c r="E41" s="61" t="s">
        <v>575</v>
      </c>
      <c r="F41" s="108">
        <v>12411</v>
      </c>
      <c r="G41" s="24" t="s">
        <v>7</v>
      </c>
      <c r="H41" s="25">
        <v>3550</v>
      </c>
    </row>
    <row r="42" spans="1:8" ht="13.5">
      <c r="A42" s="18">
        <v>39559</v>
      </c>
      <c r="B42" s="18"/>
      <c r="C42" s="18" t="s">
        <v>525</v>
      </c>
      <c r="D42" s="18"/>
      <c r="E42" s="61" t="s">
        <v>571</v>
      </c>
      <c r="F42" s="108">
        <v>12411</v>
      </c>
      <c r="G42" s="26" t="s">
        <v>10</v>
      </c>
      <c r="H42" s="25">
        <v>1490</v>
      </c>
    </row>
    <row r="43" spans="1:8" ht="13.5">
      <c r="A43" s="18">
        <v>39559</v>
      </c>
      <c r="B43" s="18"/>
      <c r="C43" s="18" t="s">
        <v>525</v>
      </c>
      <c r="D43" s="18"/>
      <c r="E43" s="61" t="s">
        <v>573</v>
      </c>
      <c r="F43" s="108">
        <v>12411</v>
      </c>
      <c r="G43" s="26" t="s">
        <v>12</v>
      </c>
      <c r="H43" s="25">
        <v>450</v>
      </c>
    </row>
    <row r="44" spans="1:8" ht="13.5">
      <c r="A44" s="18">
        <v>39559</v>
      </c>
      <c r="B44" s="18"/>
      <c r="C44" s="18" t="s">
        <v>525</v>
      </c>
      <c r="D44" s="18"/>
      <c r="E44" s="61" t="s">
        <v>573</v>
      </c>
      <c r="F44" s="108">
        <v>12411</v>
      </c>
      <c r="G44" s="26" t="s">
        <v>12</v>
      </c>
      <c r="H44" s="25">
        <v>450</v>
      </c>
    </row>
    <row r="45" spans="1:8" ht="13.5">
      <c r="A45" s="18">
        <v>39559</v>
      </c>
      <c r="B45" s="18"/>
      <c r="C45" s="18" t="s">
        <v>525</v>
      </c>
      <c r="D45" s="18"/>
      <c r="E45" s="61" t="s">
        <v>184</v>
      </c>
      <c r="F45" s="108">
        <v>12411</v>
      </c>
      <c r="G45" s="26" t="s">
        <v>9</v>
      </c>
      <c r="H45" s="25">
        <v>3150</v>
      </c>
    </row>
    <row r="46" spans="1:8" ht="13.5">
      <c r="A46" s="18">
        <v>39559</v>
      </c>
      <c r="B46" s="18"/>
      <c r="C46" s="18" t="s">
        <v>525</v>
      </c>
      <c r="D46" s="18"/>
      <c r="E46" s="61" t="s">
        <v>573</v>
      </c>
      <c r="F46" s="108">
        <v>12411</v>
      </c>
      <c r="G46" s="26" t="s">
        <v>10</v>
      </c>
      <c r="H46" s="25">
        <v>1490</v>
      </c>
    </row>
    <row r="47" spans="1:8" ht="13.5">
      <c r="A47" s="18">
        <v>39559</v>
      </c>
      <c r="B47" s="18"/>
      <c r="C47" s="18" t="s">
        <v>525</v>
      </c>
      <c r="D47" s="18"/>
      <c r="E47" s="60" t="s">
        <v>184</v>
      </c>
      <c r="F47" s="108">
        <v>12411</v>
      </c>
      <c r="G47" s="24" t="s">
        <v>15</v>
      </c>
      <c r="H47" s="25">
        <v>8300</v>
      </c>
    </row>
    <row r="48" spans="1:8" ht="13.5">
      <c r="A48" s="18">
        <v>39559</v>
      </c>
      <c r="B48" s="18"/>
      <c r="C48" s="18" t="s">
        <v>525</v>
      </c>
      <c r="D48" s="18"/>
      <c r="E48" s="60" t="s">
        <v>578</v>
      </c>
      <c r="F48" s="108">
        <v>12411</v>
      </c>
      <c r="G48" s="24" t="s">
        <v>7</v>
      </c>
      <c r="H48" s="25">
        <v>3550</v>
      </c>
    </row>
    <row r="49" spans="1:8" ht="13.5">
      <c r="A49" s="18">
        <v>39559</v>
      </c>
      <c r="B49" s="18"/>
      <c r="C49" s="18" t="s">
        <v>525</v>
      </c>
      <c r="D49" s="18"/>
      <c r="E49" s="60" t="s">
        <v>573</v>
      </c>
      <c r="F49" s="108">
        <v>12411</v>
      </c>
      <c r="G49" s="26" t="s">
        <v>11</v>
      </c>
      <c r="H49" s="25">
        <v>550</v>
      </c>
    </row>
    <row r="50" spans="1:8" ht="13.5">
      <c r="A50" s="18">
        <v>39559</v>
      </c>
      <c r="B50" s="18"/>
      <c r="C50" s="18" t="s">
        <v>525</v>
      </c>
      <c r="D50" s="18"/>
      <c r="E50" s="60" t="s">
        <v>573</v>
      </c>
      <c r="F50" s="108">
        <v>12411</v>
      </c>
      <c r="G50" s="26" t="s">
        <v>11</v>
      </c>
      <c r="H50" s="25">
        <v>550</v>
      </c>
    </row>
    <row r="51" spans="1:8" ht="13.5">
      <c r="A51" s="18">
        <v>39559</v>
      </c>
      <c r="B51" s="18"/>
      <c r="C51" s="18" t="s">
        <v>525</v>
      </c>
      <c r="D51" s="18"/>
      <c r="E51" s="60" t="s">
        <v>571</v>
      </c>
      <c r="F51" s="108">
        <v>12411</v>
      </c>
      <c r="G51" s="26" t="s">
        <v>10</v>
      </c>
      <c r="H51" s="25">
        <v>1490</v>
      </c>
    </row>
    <row r="52" spans="1:8" ht="13.5">
      <c r="A52" s="18">
        <v>39559</v>
      </c>
      <c r="B52" s="18"/>
      <c r="C52" s="18" t="s">
        <v>525</v>
      </c>
      <c r="D52" s="18"/>
      <c r="E52" s="60" t="s">
        <v>574</v>
      </c>
      <c r="F52" s="108">
        <v>12411</v>
      </c>
      <c r="G52" s="26" t="s">
        <v>9</v>
      </c>
      <c r="H52" s="25">
        <v>3150</v>
      </c>
    </row>
    <row r="53" spans="1:8" ht="13.5">
      <c r="A53" s="18">
        <v>39559</v>
      </c>
      <c r="B53" s="18"/>
      <c r="C53" s="18" t="s">
        <v>525</v>
      </c>
      <c r="D53" s="18"/>
      <c r="E53" s="60" t="s">
        <v>554</v>
      </c>
      <c r="F53" s="108">
        <v>12411</v>
      </c>
      <c r="G53" s="26" t="s">
        <v>9</v>
      </c>
      <c r="H53" s="25">
        <v>3150</v>
      </c>
    </row>
    <row r="54" spans="1:8" ht="13.5">
      <c r="A54" s="18">
        <v>39559</v>
      </c>
      <c r="B54" s="18"/>
      <c r="C54" s="18" t="s">
        <v>525</v>
      </c>
      <c r="D54" s="18"/>
      <c r="E54" s="60" t="s">
        <v>573</v>
      </c>
      <c r="F54" s="108">
        <v>12411</v>
      </c>
      <c r="G54" s="26" t="s">
        <v>12</v>
      </c>
      <c r="H54" s="25">
        <v>450</v>
      </c>
    </row>
    <row r="55" spans="1:8" ht="13.5">
      <c r="A55" s="18">
        <v>39559</v>
      </c>
      <c r="B55" s="18"/>
      <c r="C55" s="18" t="s">
        <v>525</v>
      </c>
      <c r="D55" s="18"/>
      <c r="E55" s="60" t="s">
        <v>573</v>
      </c>
      <c r="F55" s="108">
        <v>12411</v>
      </c>
      <c r="G55" s="26" t="s">
        <v>12</v>
      </c>
      <c r="H55" s="25">
        <v>450</v>
      </c>
    </row>
    <row r="56" spans="1:8" ht="13.5">
      <c r="A56" s="18">
        <v>39559</v>
      </c>
      <c r="B56" s="18"/>
      <c r="C56" s="18" t="s">
        <v>525</v>
      </c>
      <c r="D56" s="18"/>
      <c r="E56" s="60" t="s">
        <v>573</v>
      </c>
      <c r="F56" s="108">
        <v>12411</v>
      </c>
      <c r="G56" s="24" t="s">
        <v>7</v>
      </c>
      <c r="H56" s="25">
        <v>3550</v>
      </c>
    </row>
    <row r="57" spans="1:8" ht="13.5">
      <c r="A57" s="18">
        <v>39559</v>
      </c>
      <c r="B57" s="18"/>
      <c r="C57" s="18" t="s">
        <v>525</v>
      </c>
      <c r="D57" s="18"/>
      <c r="E57" s="60" t="s">
        <v>571</v>
      </c>
      <c r="F57" s="108">
        <v>12411</v>
      </c>
      <c r="G57" s="26" t="s">
        <v>10</v>
      </c>
      <c r="H57" s="25">
        <v>1490</v>
      </c>
    </row>
    <row r="58" spans="1:8" ht="13.5">
      <c r="A58" s="19">
        <v>38705</v>
      </c>
      <c r="B58" s="19"/>
      <c r="C58" s="18" t="s">
        <v>525</v>
      </c>
      <c r="D58" s="19"/>
      <c r="E58" s="60" t="s">
        <v>32</v>
      </c>
      <c r="F58" s="108">
        <v>12411</v>
      </c>
      <c r="G58" s="27" t="s">
        <v>16</v>
      </c>
      <c r="H58" s="28">
        <v>12500</v>
      </c>
    </row>
    <row r="59" spans="1:8" ht="13.5">
      <c r="A59" s="19">
        <v>37711</v>
      </c>
      <c r="B59" s="19"/>
      <c r="C59" s="18" t="s">
        <v>525</v>
      </c>
      <c r="D59" s="19"/>
      <c r="E59" s="60" t="s">
        <v>571</v>
      </c>
      <c r="F59" s="108">
        <v>12411</v>
      </c>
      <c r="G59" s="27" t="s">
        <v>17</v>
      </c>
      <c r="H59" s="28">
        <v>3078</v>
      </c>
    </row>
    <row r="60" spans="1:8" ht="13.5">
      <c r="A60" s="19">
        <v>39693</v>
      </c>
      <c r="B60" s="19"/>
      <c r="C60" s="18" t="s">
        <v>525</v>
      </c>
      <c r="D60" s="19"/>
      <c r="E60" s="60" t="s">
        <v>571</v>
      </c>
      <c r="F60" s="108">
        <v>12411</v>
      </c>
      <c r="G60" s="27" t="s">
        <v>19</v>
      </c>
      <c r="H60" s="28">
        <v>1618</v>
      </c>
    </row>
    <row r="61" spans="1:8" ht="13.5">
      <c r="A61" s="19">
        <v>37751</v>
      </c>
      <c r="B61" s="19"/>
      <c r="C61" s="18" t="s">
        <v>525</v>
      </c>
      <c r="D61" s="19"/>
      <c r="E61" s="60" t="s">
        <v>571</v>
      </c>
      <c r="F61" s="108">
        <v>12411</v>
      </c>
      <c r="G61" s="27" t="s">
        <v>23</v>
      </c>
      <c r="H61" s="28">
        <v>229</v>
      </c>
    </row>
    <row r="62" spans="1:8" ht="13.5" hidden="1">
      <c r="A62" s="19"/>
      <c r="B62" s="19"/>
      <c r="C62" s="18" t="s">
        <v>525</v>
      </c>
      <c r="D62" s="19"/>
      <c r="E62" s="60"/>
      <c r="F62" s="108">
        <v>12411</v>
      </c>
      <c r="G62" s="27" t="s">
        <v>24</v>
      </c>
      <c r="H62" s="28">
        <v>-4972.55</v>
      </c>
    </row>
    <row r="63" spans="1:8" ht="13.5">
      <c r="A63" s="19">
        <v>40213</v>
      </c>
      <c r="B63" s="19"/>
      <c r="C63" s="18" t="s">
        <v>525</v>
      </c>
      <c r="D63" s="19"/>
      <c r="E63" s="60" t="s">
        <v>573</v>
      </c>
      <c r="F63" s="108">
        <v>12411</v>
      </c>
      <c r="G63" s="27" t="s">
        <v>25</v>
      </c>
      <c r="H63" s="28">
        <v>1293.1</v>
      </c>
    </row>
    <row r="64" spans="1:8" ht="14.25" thickBot="1">
      <c r="A64" s="19">
        <v>40317</v>
      </c>
      <c r="B64" s="19"/>
      <c r="C64" s="18" t="s">
        <v>525</v>
      </c>
      <c r="D64" s="19"/>
      <c r="E64" s="60" t="s">
        <v>580</v>
      </c>
      <c r="F64" s="108">
        <v>12411</v>
      </c>
      <c r="G64" s="27" t="s">
        <v>27</v>
      </c>
      <c r="H64" s="28">
        <v>18103.45</v>
      </c>
    </row>
    <row r="65" spans="1:8" ht="15" thickBot="1" thickTop="1">
      <c r="A65" s="19">
        <v>40289</v>
      </c>
      <c r="B65" s="19"/>
      <c r="C65" s="18" t="s">
        <v>525</v>
      </c>
      <c r="D65" s="19"/>
      <c r="E65" s="60" t="s">
        <v>573</v>
      </c>
      <c r="F65" s="108">
        <v>12411</v>
      </c>
      <c r="G65" s="29" t="s">
        <v>28</v>
      </c>
      <c r="H65" s="28">
        <f>918*1.16</f>
        <v>1064.8799999999999</v>
      </c>
    </row>
    <row r="66" spans="1:8" ht="15" thickBot="1" thickTop="1">
      <c r="A66" s="19">
        <v>40289</v>
      </c>
      <c r="B66" s="19"/>
      <c r="C66" s="18" t="s">
        <v>525</v>
      </c>
      <c r="D66" s="19"/>
      <c r="E66" s="60" t="s">
        <v>573</v>
      </c>
      <c r="F66" s="108">
        <v>12411</v>
      </c>
      <c r="G66" s="29" t="s">
        <v>28</v>
      </c>
      <c r="H66" s="28">
        <f>1170*1.16</f>
        <v>1357.1999999999998</v>
      </c>
    </row>
    <row r="67" spans="1:8" ht="15" thickBot="1" thickTop="1">
      <c r="A67" s="19">
        <v>40289</v>
      </c>
      <c r="B67" s="19"/>
      <c r="C67" s="18" t="s">
        <v>525</v>
      </c>
      <c r="D67" s="19"/>
      <c r="E67" s="60" t="s">
        <v>573</v>
      </c>
      <c r="F67" s="108">
        <v>12411</v>
      </c>
      <c r="G67" s="29" t="s">
        <v>28</v>
      </c>
      <c r="H67" s="28">
        <f>1170*1.16</f>
        <v>1357.1999999999998</v>
      </c>
    </row>
    <row r="68" spans="1:8" ht="15" thickBot="1" thickTop="1">
      <c r="A68" s="19">
        <v>40289</v>
      </c>
      <c r="B68" s="19"/>
      <c r="C68" s="18" t="s">
        <v>525</v>
      </c>
      <c r="D68" s="19"/>
      <c r="E68" s="60" t="s">
        <v>573</v>
      </c>
      <c r="F68" s="108">
        <v>12411</v>
      </c>
      <c r="G68" s="29" t="s">
        <v>28</v>
      </c>
      <c r="H68" s="28">
        <f>1170*1.16</f>
        <v>1357.1999999999998</v>
      </c>
    </row>
    <row r="69" spans="1:8" ht="14.25" thickTop="1">
      <c r="A69" s="19">
        <v>40289</v>
      </c>
      <c r="B69" s="19"/>
      <c r="C69" s="18" t="s">
        <v>525</v>
      </c>
      <c r="D69" s="19"/>
      <c r="E69" s="60" t="s">
        <v>184</v>
      </c>
      <c r="F69" s="108">
        <v>12411</v>
      </c>
      <c r="G69" s="29" t="s">
        <v>29</v>
      </c>
      <c r="H69" s="28">
        <f>4580*1.16</f>
        <v>5312.799999999999</v>
      </c>
    </row>
    <row r="70" spans="1:8" ht="56.25" customHeight="1">
      <c r="A70" s="18">
        <v>41131</v>
      </c>
      <c r="B70" s="21">
        <v>790</v>
      </c>
      <c r="C70" s="18" t="s">
        <v>525</v>
      </c>
      <c r="D70" s="18"/>
      <c r="E70" s="60" t="s">
        <v>573</v>
      </c>
      <c r="F70" s="109">
        <v>12419</v>
      </c>
      <c r="G70" s="22" t="s">
        <v>31</v>
      </c>
      <c r="H70" s="23">
        <v>1523.99</v>
      </c>
    </row>
    <row r="71" spans="1:8" ht="54" customHeight="1">
      <c r="A71" s="18">
        <v>41131</v>
      </c>
      <c r="B71" s="21">
        <v>790</v>
      </c>
      <c r="C71" s="18" t="s">
        <v>525</v>
      </c>
      <c r="D71" s="18"/>
      <c r="E71" s="60" t="s">
        <v>32</v>
      </c>
      <c r="F71" s="109">
        <v>12419</v>
      </c>
      <c r="G71" s="22" t="s">
        <v>33</v>
      </c>
      <c r="H71" s="23">
        <v>4568.24</v>
      </c>
    </row>
    <row r="72" spans="1:8" ht="40.5" customHeight="1">
      <c r="A72" s="18">
        <v>41159</v>
      </c>
      <c r="B72" s="21">
        <v>2310</v>
      </c>
      <c r="C72" s="18" t="s">
        <v>525</v>
      </c>
      <c r="D72" s="18"/>
      <c r="E72" s="60" t="s">
        <v>184</v>
      </c>
      <c r="F72" s="109">
        <v>12419</v>
      </c>
      <c r="G72" s="22" t="s">
        <v>34</v>
      </c>
      <c r="H72" s="23">
        <v>3990</v>
      </c>
    </row>
    <row r="73" spans="1:8" ht="40.5" customHeight="1">
      <c r="A73" s="18">
        <v>41250</v>
      </c>
      <c r="B73" s="21">
        <v>1183</v>
      </c>
      <c r="C73" s="18" t="s">
        <v>525</v>
      </c>
      <c r="D73" s="18"/>
      <c r="E73" s="60" t="s">
        <v>573</v>
      </c>
      <c r="F73" s="108">
        <v>12411</v>
      </c>
      <c r="G73" s="22" t="s">
        <v>36</v>
      </c>
      <c r="H73" s="23">
        <v>19140</v>
      </c>
    </row>
    <row r="74" spans="1:8" ht="40.5" customHeight="1">
      <c r="A74" s="18">
        <v>41319</v>
      </c>
      <c r="B74" s="21">
        <v>155</v>
      </c>
      <c r="C74" s="18" t="s">
        <v>525</v>
      </c>
      <c r="D74" s="21" t="s">
        <v>176</v>
      </c>
      <c r="E74" s="60" t="s">
        <v>581</v>
      </c>
      <c r="F74" s="108">
        <v>12411</v>
      </c>
      <c r="G74" s="22" t="s">
        <v>177</v>
      </c>
      <c r="H74" s="23">
        <v>1250</v>
      </c>
    </row>
    <row r="75" spans="1:8" ht="40.5" customHeight="1">
      <c r="A75" s="18">
        <v>41436</v>
      </c>
      <c r="B75" s="21" t="s">
        <v>175</v>
      </c>
      <c r="C75" s="18" t="s">
        <v>525</v>
      </c>
      <c r="D75" s="21">
        <v>292</v>
      </c>
      <c r="E75" s="60" t="s">
        <v>573</v>
      </c>
      <c r="F75" s="108">
        <v>12411</v>
      </c>
      <c r="G75" s="22" t="s">
        <v>178</v>
      </c>
      <c r="H75" s="23">
        <v>18328</v>
      </c>
    </row>
    <row r="76" spans="1:8" ht="25.5" customHeight="1">
      <c r="A76" s="10">
        <v>41638</v>
      </c>
      <c r="B76" s="55">
        <v>1252</v>
      </c>
      <c r="C76" s="18" t="s">
        <v>525</v>
      </c>
      <c r="D76" s="107">
        <v>22</v>
      </c>
      <c r="E76" s="60" t="s">
        <v>593</v>
      </c>
      <c r="F76" s="108">
        <v>12411</v>
      </c>
      <c r="G76" s="12" t="s">
        <v>208</v>
      </c>
      <c r="H76" s="13">
        <v>4496.24</v>
      </c>
    </row>
    <row r="77" spans="1:8" ht="21" customHeight="1">
      <c r="A77" s="10">
        <v>41757</v>
      </c>
      <c r="B77" s="55">
        <v>380</v>
      </c>
      <c r="C77" s="18" t="s">
        <v>525</v>
      </c>
      <c r="D77" s="18" t="s">
        <v>528</v>
      </c>
      <c r="E77" s="62" t="s">
        <v>184</v>
      </c>
      <c r="F77" s="110">
        <v>12419</v>
      </c>
      <c r="G77" s="12" t="s">
        <v>529</v>
      </c>
      <c r="H77" s="13">
        <v>2784</v>
      </c>
    </row>
    <row r="78" spans="1:8" ht="21" customHeight="1">
      <c r="A78" s="10">
        <v>41901</v>
      </c>
      <c r="B78" s="55">
        <v>892</v>
      </c>
      <c r="C78" s="18" t="s">
        <v>525</v>
      </c>
      <c r="D78" s="107">
        <v>201748120</v>
      </c>
      <c r="E78" s="11" t="s">
        <v>533</v>
      </c>
      <c r="F78" s="110">
        <v>12411</v>
      </c>
      <c r="G78" s="12" t="s">
        <v>592</v>
      </c>
      <c r="H78" s="13">
        <v>2552</v>
      </c>
    </row>
    <row r="79" spans="1:8" ht="21" customHeight="1">
      <c r="A79" s="10">
        <v>42150</v>
      </c>
      <c r="B79" s="55">
        <v>529</v>
      </c>
      <c r="C79" s="18" t="s">
        <v>525</v>
      </c>
      <c r="D79" s="18" t="s">
        <v>630</v>
      </c>
      <c r="E79" s="11" t="s">
        <v>533</v>
      </c>
      <c r="F79" s="110">
        <v>12419</v>
      </c>
      <c r="G79" s="12" t="s">
        <v>629</v>
      </c>
      <c r="H79" s="13">
        <v>5499</v>
      </c>
    </row>
    <row r="80" spans="1:8" ht="21" customHeight="1">
      <c r="A80" s="10"/>
      <c r="B80" s="55"/>
      <c r="C80" s="18"/>
      <c r="D80" s="18"/>
      <c r="E80" s="11"/>
      <c r="F80" s="110"/>
      <c r="G80" s="12"/>
      <c r="H80" s="13"/>
    </row>
    <row r="81" spans="1:8" ht="21" customHeight="1">
      <c r="A81" s="10"/>
      <c r="B81" s="55"/>
      <c r="C81" s="18"/>
      <c r="D81" s="18"/>
      <c r="E81" s="11"/>
      <c r="F81" s="110"/>
      <c r="G81" s="12"/>
      <c r="H81" s="13"/>
    </row>
    <row r="82" spans="1:8" ht="15" customHeight="1">
      <c r="A82" s="10"/>
      <c r="B82" s="10"/>
      <c r="C82" s="10"/>
      <c r="D82" s="10"/>
      <c r="E82" s="11"/>
      <c r="F82" s="110"/>
      <c r="G82" s="12"/>
      <c r="H82" s="14"/>
    </row>
    <row r="83" ht="15" customHeight="1"/>
    <row r="84" spans="7:8" ht="15" customHeight="1" thickBot="1">
      <c r="G84" s="15" t="s">
        <v>645</v>
      </c>
      <c r="H84" s="16">
        <f>SUBTOTAL(9,H5:H82)</f>
        <v>200827.74999999997</v>
      </c>
    </row>
    <row r="85" ht="15" customHeight="1" thickTop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3">
    <mergeCell ref="A2:H2"/>
    <mergeCell ref="A1:H1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6" fitToWidth="1" horizontalDpi="600" verticalDpi="600"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1"/>
  <sheetViews>
    <sheetView zoomScalePageLayoutView="0" workbookViewId="0" topLeftCell="A265">
      <selection activeCell="A4" sqref="A4:L4"/>
    </sheetView>
  </sheetViews>
  <sheetFormatPr defaultColWidth="11.00390625" defaultRowHeight="13.5"/>
  <cols>
    <col min="1" max="1" width="7.875" style="78" bestFit="1" customWidth="1"/>
    <col min="2" max="2" width="44.50390625" style="78" bestFit="1" customWidth="1"/>
    <col min="3" max="6" width="44.625" style="78" hidden="1" customWidth="1"/>
    <col min="7" max="7" width="15.75390625" style="76" bestFit="1" customWidth="1"/>
    <col min="8" max="8" width="6.875" style="106" customWidth="1"/>
    <col min="9" max="9" width="25.625" style="106" customWidth="1"/>
    <col min="10" max="10" width="10.50390625" style="106" customWidth="1"/>
    <col min="11" max="11" width="12.75390625" style="80" customWidth="1"/>
    <col min="12" max="12" width="14.875" style="106" customWidth="1"/>
    <col min="13" max="13" width="11.00390625" style="78" customWidth="1"/>
  </cols>
  <sheetData>
    <row r="1" spans="1:12" ht="13.5">
      <c r="A1" s="197" t="s">
        <v>224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3.5">
      <c r="A2" s="197" t="s">
        <v>223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3.5">
      <c r="A3" s="197" t="s">
        <v>547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>
      <c r="A4" s="197" t="s">
        <v>548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3.5">
      <c r="A5" s="79"/>
      <c r="B5" s="77"/>
      <c r="C5" s="79"/>
      <c r="D5" s="79"/>
      <c r="E5" s="79"/>
      <c r="F5" s="79"/>
      <c r="G5" s="63"/>
      <c r="H5" s="80"/>
      <c r="I5" s="80"/>
      <c r="J5" s="80"/>
      <c r="L5" s="80"/>
    </row>
    <row r="6" spans="1:12" ht="13.5">
      <c r="A6" s="79" t="s">
        <v>225</v>
      </c>
      <c r="B6" s="79" t="s">
        <v>226</v>
      </c>
      <c r="C6" s="79"/>
      <c r="D6" s="79"/>
      <c r="E6" s="79"/>
      <c r="F6" s="79"/>
      <c r="G6" s="63" t="s">
        <v>227</v>
      </c>
      <c r="H6" s="80"/>
      <c r="I6" s="80"/>
      <c r="J6" s="80"/>
      <c r="L6" s="80"/>
    </row>
    <row r="7" spans="1:12" ht="13.5">
      <c r="A7" s="81"/>
      <c r="B7" s="81" t="s">
        <v>167</v>
      </c>
      <c r="C7" s="81"/>
      <c r="D7" s="81"/>
      <c r="E7" s="81"/>
      <c r="F7" s="81"/>
      <c r="G7" s="64"/>
      <c r="H7" s="82" t="s">
        <v>560</v>
      </c>
      <c r="I7" s="82" t="s">
        <v>561</v>
      </c>
      <c r="J7" s="82" t="s">
        <v>5</v>
      </c>
      <c r="K7" s="82" t="s">
        <v>562</v>
      </c>
      <c r="L7" s="82" t="s">
        <v>563</v>
      </c>
    </row>
    <row r="8" spans="1:12" ht="12" customHeight="1">
      <c r="A8" s="83" t="s">
        <v>230</v>
      </c>
      <c r="B8" s="84" t="s">
        <v>7</v>
      </c>
      <c r="C8" s="84"/>
      <c r="D8" s="84"/>
      <c r="E8" s="84"/>
      <c r="F8" s="84"/>
      <c r="G8" s="65">
        <v>3550</v>
      </c>
      <c r="H8" s="85" t="s">
        <v>564</v>
      </c>
      <c r="I8" s="86" t="s">
        <v>565</v>
      </c>
      <c r="J8" s="86" t="s">
        <v>566</v>
      </c>
      <c r="K8" s="86"/>
      <c r="L8" s="86"/>
    </row>
    <row r="9" spans="1:12" ht="13.5">
      <c r="A9" s="83" t="s">
        <v>231</v>
      </c>
      <c r="B9" s="87" t="s">
        <v>8</v>
      </c>
      <c r="C9" s="87"/>
      <c r="D9" s="87"/>
      <c r="E9" s="87"/>
      <c r="F9" s="87"/>
      <c r="G9" s="65">
        <v>1800</v>
      </c>
      <c r="H9" s="85" t="s">
        <v>564</v>
      </c>
      <c r="I9" s="86" t="s">
        <v>567</v>
      </c>
      <c r="J9" s="86" t="s">
        <v>568</v>
      </c>
      <c r="K9" s="86"/>
      <c r="L9" s="86"/>
    </row>
    <row r="10" spans="1:12" ht="13.5">
      <c r="A10" s="83" t="s">
        <v>232</v>
      </c>
      <c r="B10" s="87" t="s">
        <v>9</v>
      </c>
      <c r="C10" s="87"/>
      <c r="D10" s="87"/>
      <c r="E10" s="87"/>
      <c r="F10" s="87"/>
      <c r="G10" s="65">
        <v>2476</v>
      </c>
      <c r="H10" s="85" t="s">
        <v>564</v>
      </c>
      <c r="I10" s="88" t="s">
        <v>567</v>
      </c>
      <c r="J10" s="86" t="s">
        <v>568</v>
      </c>
      <c r="K10" s="86"/>
      <c r="L10" s="86"/>
    </row>
    <row r="11" spans="1:12" ht="13.5">
      <c r="A11" s="83" t="s">
        <v>233</v>
      </c>
      <c r="B11" s="87" t="s">
        <v>9</v>
      </c>
      <c r="C11" s="87"/>
      <c r="D11" s="87"/>
      <c r="E11" s="87"/>
      <c r="F11" s="87"/>
      <c r="G11" s="65">
        <v>2476</v>
      </c>
      <c r="H11" s="85" t="s">
        <v>564</v>
      </c>
      <c r="I11" s="88" t="s">
        <v>569</v>
      </c>
      <c r="J11" s="86" t="s">
        <v>568</v>
      </c>
      <c r="K11" s="86"/>
      <c r="L11" s="86"/>
    </row>
    <row r="12" spans="1:12" ht="13.5">
      <c r="A12" s="83" t="s">
        <v>234</v>
      </c>
      <c r="B12" s="87" t="s">
        <v>10</v>
      </c>
      <c r="C12" s="87"/>
      <c r="D12" s="87"/>
      <c r="E12" s="87"/>
      <c r="F12" s="87"/>
      <c r="G12" s="65">
        <v>1490</v>
      </c>
      <c r="H12" s="85" t="s">
        <v>570</v>
      </c>
      <c r="I12" s="88" t="s">
        <v>571</v>
      </c>
      <c r="J12" s="86" t="s">
        <v>572</v>
      </c>
      <c r="K12" s="86"/>
      <c r="L12" s="86"/>
    </row>
    <row r="13" spans="1:12" ht="13.5">
      <c r="A13" s="83" t="s">
        <v>235</v>
      </c>
      <c r="B13" s="87" t="s">
        <v>11</v>
      </c>
      <c r="C13" s="87"/>
      <c r="D13" s="87"/>
      <c r="E13" s="87"/>
      <c r="F13" s="87"/>
      <c r="G13" s="65">
        <v>550</v>
      </c>
      <c r="H13" s="85" t="s">
        <v>564</v>
      </c>
      <c r="I13" s="88" t="s">
        <v>573</v>
      </c>
      <c r="J13" s="86" t="s">
        <v>566</v>
      </c>
      <c r="K13" s="86"/>
      <c r="L13" s="86"/>
    </row>
    <row r="14" spans="1:12" ht="13.5">
      <c r="A14" s="83" t="s">
        <v>236</v>
      </c>
      <c r="B14" s="87" t="s">
        <v>11</v>
      </c>
      <c r="C14" s="87"/>
      <c r="D14" s="87"/>
      <c r="E14" s="87"/>
      <c r="F14" s="87"/>
      <c r="G14" s="65">
        <v>550</v>
      </c>
      <c r="H14" s="85" t="s">
        <v>564</v>
      </c>
      <c r="I14" s="88" t="s">
        <v>573</v>
      </c>
      <c r="J14" s="86" t="s">
        <v>566</v>
      </c>
      <c r="K14" s="86"/>
      <c r="L14" s="86"/>
    </row>
    <row r="15" spans="1:12" ht="13.5">
      <c r="A15" s="83" t="s">
        <v>237</v>
      </c>
      <c r="B15" s="87" t="s">
        <v>11</v>
      </c>
      <c r="C15" s="87"/>
      <c r="D15" s="87"/>
      <c r="E15" s="87"/>
      <c r="F15" s="87"/>
      <c r="G15" s="65">
        <v>550</v>
      </c>
      <c r="H15" s="85" t="s">
        <v>564</v>
      </c>
      <c r="I15" s="88" t="s">
        <v>573</v>
      </c>
      <c r="J15" s="86" t="s">
        <v>566</v>
      </c>
      <c r="K15" s="86"/>
      <c r="L15" s="86"/>
    </row>
    <row r="16" spans="1:12" ht="13.5">
      <c r="A16" s="83" t="s">
        <v>238</v>
      </c>
      <c r="B16" s="87" t="s">
        <v>11</v>
      </c>
      <c r="C16" s="87"/>
      <c r="D16" s="87"/>
      <c r="E16" s="87"/>
      <c r="F16" s="87"/>
      <c r="G16" s="65">
        <v>550</v>
      </c>
      <c r="H16" s="85" t="s">
        <v>564</v>
      </c>
      <c r="I16" s="88" t="s">
        <v>573</v>
      </c>
      <c r="J16" s="86" t="s">
        <v>566</v>
      </c>
      <c r="K16" s="86"/>
      <c r="L16" s="86"/>
    </row>
    <row r="17" spans="1:12" ht="13.5">
      <c r="A17" s="83" t="s">
        <v>239</v>
      </c>
      <c r="B17" s="87" t="s">
        <v>11</v>
      </c>
      <c r="C17" s="87"/>
      <c r="D17" s="87"/>
      <c r="E17" s="87"/>
      <c r="F17" s="87"/>
      <c r="G17" s="65">
        <v>550</v>
      </c>
      <c r="H17" s="85" t="s">
        <v>564</v>
      </c>
      <c r="I17" s="88" t="s">
        <v>573</v>
      </c>
      <c r="J17" s="86" t="s">
        <v>566</v>
      </c>
      <c r="K17" s="86"/>
      <c r="L17" s="86"/>
    </row>
    <row r="18" spans="1:12" ht="13.5">
      <c r="A18" s="83" t="s">
        <v>240</v>
      </c>
      <c r="B18" s="87" t="s">
        <v>11</v>
      </c>
      <c r="C18" s="87"/>
      <c r="D18" s="87"/>
      <c r="E18" s="87"/>
      <c r="F18" s="87"/>
      <c r="G18" s="65">
        <v>550</v>
      </c>
      <c r="H18" s="85" t="s">
        <v>564</v>
      </c>
      <c r="I18" s="88" t="s">
        <v>573</v>
      </c>
      <c r="J18" s="86" t="s">
        <v>566</v>
      </c>
      <c r="K18" s="86"/>
      <c r="L18" s="86"/>
    </row>
    <row r="19" spans="1:12" ht="13.5">
      <c r="A19" s="83" t="s">
        <v>241</v>
      </c>
      <c r="B19" s="87" t="s">
        <v>11</v>
      </c>
      <c r="C19" s="87"/>
      <c r="D19" s="87"/>
      <c r="E19" s="87"/>
      <c r="F19" s="87"/>
      <c r="G19" s="65">
        <v>550</v>
      </c>
      <c r="H19" s="85" t="s">
        <v>564</v>
      </c>
      <c r="I19" s="88" t="s">
        <v>573</v>
      </c>
      <c r="J19" s="86" t="s">
        <v>566</v>
      </c>
      <c r="K19" s="86"/>
      <c r="L19" s="86"/>
    </row>
    <row r="20" spans="1:12" ht="13.5">
      <c r="A20" s="83" t="s">
        <v>242</v>
      </c>
      <c r="B20" s="87" t="s">
        <v>11</v>
      </c>
      <c r="C20" s="87"/>
      <c r="D20" s="87"/>
      <c r="E20" s="87"/>
      <c r="F20" s="87"/>
      <c r="G20" s="65">
        <v>550</v>
      </c>
      <c r="H20" s="85" t="s">
        <v>564</v>
      </c>
      <c r="I20" s="88" t="s">
        <v>573</v>
      </c>
      <c r="J20" s="86" t="s">
        <v>566</v>
      </c>
      <c r="K20" s="86"/>
      <c r="L20" s="86"/>
    </row>
    <row r="21" spans="1:12" ht="13.5">
      <c r="A21" s="83" t="s">
        <v>243</v>
      </c>
      <c r="B21" s="87" t="s">
        <v>11</v>
      </c>
      <c r="C21" s="87"/>
      <c r="D21" s="87"/>
      <c r="E21" s="87"/>
      <c r="F21" s="87"/>
      <c r="G21" s="65">
        <v>550</v>
      </c>
      <c r="H21" s="85" t="s">
        <v>564</v>
      </c>
      <c r="I21" s="88" t="s">
        <v>573</v>
      </c>
      <c r="J21" s="86" t="s">
        <v>566</v>
      </c>
      <c r="K21" s="86"/>
      <c r="L21" s="86"/>
    </row>
    <row r="22" spans="1:12" ht="13.5">
      <c r="A22" s="83" t="s">
        <v>244</v>
      </c>
      <c r="B22" s="87" t="s">
        <v>11</v>
      </c>
      <c r="C22" s="87"/>
      <c r="D22" s="87"/>
      <c r="E22" s="87"/>
      <c r="F22" s="87"/>
      <c r="G22" s="65">
        <v>550</v>
      </c>
      <c r="H22" s="85" t="s">
        <v>564</v>
      </c>
      <c r="I22" s="88" t="s">
        <v>573</v>
      </c>
      <c r="J22" s="86" t="s">
        <v>566</v>
      </c>
      <c r="K22" s="86"/>
      <c r="L22" s="86"/>
    </row>
    <row r="23" spans="1:12" ht="13.5">
      <c r="A23" s="83" t="s">
        <v>245</v>
      </c>
      <c r="B23" s="87" t="s">
        <v>12</v>
      </c>
      <c r="C23" s="87"/>
      <c r="D23" s="87"/>
      <c r="E23" s="87"/>
      <c r="F23" s="87"/>
      <c r="G23" s="65">
        <v>450</v>
      </c>
      <c r="H23" s="85" t="s">
        <v>564</v>
      </c>
      <c r="I23" s="88" t="s">
        <v>573</v>
      </c>
      <c r="J23" s="86" t="s">
        <v>566</v>
      </c>
      <c r="K23" s="86"/>
      <c r="L23" s="86"/>
    </row>
    <row r="24" spans="1:12" ht="13.5">
      <c r="A24" s="83" t="s">
        <v>246</v>
      </c>
      <c r="B24" s="87" t="s">
        <v>12</v>
      </c>
      <c r="C24" s="87"/>
      <c r="D24" s="87"/>
      <c r="E24" s="87"/>
      <c r="F24" s="87"/>
      <c r="G24" s="65">
        <v>450</v>
      </c>
      <c r="H24" s="85" t="s">
        <v>564</v>
      </c>
      <c r="I24" s="88" t="s">
        <v>573</v>
      </c>
      <c r="J24" s="86" t="s">
        <v>566</v>
      </c>
      <c r="K24" s="86"/>
      <c r="L24" s="86"/>
    </row>
    <row r="25" spans="1:12" ht="13.5">
      <c r="A25" s="83" t="s">
        <v>247</v>
      </c>
      <c r="B25" s="87" t="s">
        <v>12</v>
      </c>
      <c r="C25" s="87"/>
      <c r="D25" s="87"/>
      <c r="E25" s="87"/>
      <c r="F25" s="87"/>
      <c r="G25" s="65">
        <v>450</v>
      </c>
      <c r="H25" s="85" t="s">
        <v>564</v>
      </c>
      <c r="I25" s="88" t="s">
        <v>573</v>
      </c>
      <c r="J25" s="86" t="s">
        <v>566</v>
      </c>
      <c r="K25" s="86"/>
      <c r="L25" s="86"/>
    </row>
    <row r="26" spans="1:12" ht="13.5">
      <c r="A26" s="83" t="s">
        <v>248</v>
      </c>
      <c r="B26" s="87" t="s">
        <v>12</v>
      </c>
      <c r="C26" s="87"/>
      <c r="D26" s="87"/>
      <c r="E26" s="87"/>
      <c r="F26" s="87"/>
      <c r="G26" s="65">
        <v>450</v>
      </c>
      <c r="H26" s="85" t="s">
        <v>564</v>
      </c>
      <c r="I26" s="88" t="s">
        <v>573</v>
      </c>
      <c r="J26" s="86" t="s">
        <v>566</v>
      </c>
      <c r="K26" s="86"/>
      <c r="L26" s="86"/>
    </row>
    <row r="27" spans="1:12" ht="13.5">
      <c r="A27" s="83" t="s">
        <v>249</v>
      </c>
      <c r="B27" s="84" t="s">
        <v>7</v>
      </c>
      <c r="C27" s="84"/>
      <c r="D27" s="84"/>
      <c r="E27" s="84"/>
      <c r="F27" s="84"/>
      <c r="G27" s="65">
        <v>3550</v>
      </c>
      <c r="H27" s="85" t="s">
        <v>564</v>
      </c>
      <c r="I27" s="88" t="s">
        <v>571</v>
      </c>
      <c r="J27" s="86" t="s">
        <v>572</v>
      </c>
      <c r="K27" s="86"/>
      <c r="L27" s="86"/>
    </row>
    <row r="28" spans="1:12" ht="13.5">
      <c r="A28" s="83" t="s">
        <v>250</v>
      </c>
      <c r="B28" s="87" t="s">
        <v>8</v>
      </c>
      <c r="C28" s="87"/>
      <c r="D28" s="87"/>
      <c r="E28" s="87"/>
      <c r="F28" s="87"/>
      <c r="G28" s="65">
        <v>1800</v>
      </c>
      <c r="H28" s="85" t="s">
        <v>564</v>
      </c>
      <c r="I28" s="88" t="s">
        <v>26</v>
      </c>
      <c r="J28" s="86" t="s">
        <v>568</v>
      </c>
      <c r="K28" s="86"/>
      <c r="L28" s="86"/>
    </row>
    <row r="29" spans="1:12" ht="13.5">
      <c r="A29" s="83" t="s">
        <v>251</v>
      </c>
      <c r="B29" s="87" t="s">
        <v>10</v>
      </c>
      <c r="C29" s="87"/>
      <c r="D29" s="87"/>
      <c r="E29" s="87"/>
      <c r="F29" s="87"/>
      <c r="G29" s="65">
        <v>1490</v>
      </c>
      <c r="H29" s="85" t="s">
        <v>570</v>
      </c>
      <c r="I29" s="88" t="s">
        <v>571</v>
      </c>
      <c r="J29" s="86" t="s">
        <v>572</v>
      </c>
      <c r="K29" s="86"/>
      <c r="L29" s="86"/>
    </row>
    <row r="30" spans="1:12" ht="13.5">
      <c r="A30" s="83" t="s">
        <v>252</v>
      </c>
      <c r="B30" s="87" t="s">
        <v>9</v>
      </c>
      <c r="C30" s="87"/>
      <c r="D30" s="87"/>
      <c r="E30" s="87"/>
      <c r="F30" s="87"/>
      <c r="G30" s="65">
        <v>2476</v>
      </c>
      <c r="H30" s="85" t="s">
        <v>564</v>
      </c>
      <c r="I30" s="88" t="s">
        <v>569</v>
      </c>
      <c r="J30" s="86" t="s">
        <v>568</v>
      </c>
      <c r="K30" s="86"/>
      <c r="L30" s="86"/>
    </row>
    <row r="31" spans="1:12" ht="13.5">
      <c r="A31" s="83" t="s">
        <v>253</v>
      </c>
      <c r="B31" s="87" t="s">
        <v>13</v>
      </c>
      <c r="C31" s="87"/>
      <c r="D31" s="87"/>
      <c r="E31" s="87"/>
      <c r="F31" s="87"/>
      <c r="G31" s="65">
        <v>1550</v>
      </c>
      <c r="H31" s="85" t="s">
        <v>564</v>
      </c>
      <c r="I31" s="88" t="s">
        <v>574</v>
      </c>
      <c r="J31" s="86" t="s">
        <v>568</v>
      </c>
      <c r="K31" s="86"/>
      <c r="L31" s="86"/>
    </row>
    <row r="32" spans="1:12" ht="13.5">
      <c r="A32" s="83" t="s">
        <v>254</v>
      </c>
      <c r="B32" s="84" t="s">
        <v>7</v>
      </c>
      <c r="C32" s="84"/>
      <c r="D32" s="84"/>
      <c r="E32" s="84"/>
      <c r="F32" s="84"/>
      <c r="G32" s="65">
        <v>3550</v>
      </c>
      <c r="H32" s="85" t="s">
        <v>564</v>
      </c>
      <c r="I32" s="88" t="s">
        <v>575</v>
      </c>
      <c r="J32" s="86" t="s">
        <v>576</v>
      </c>
      <c r="K32" s="86"/>
      <c r="L32" s="86"/>
    </row>
    <row r="33" spans="1:12" ht="13.5">
      <c r="A33" s="83" t="s">
        <v>255</v>
      </c>
      <c r="B33" s="87" t="s">
        <v>12</v>
      </c>
      <c r="C33" s="87"/>
      <c r="D33" s="87"/>
      <c r="E33" s="87"/>
      <c r="F33" s="87"/>
      <c r="G33" s="65">
        <v>450</v>
      </c>
      <c r="H33" s="85" t="s">
        <v>564</v>
      </c>
      <c r="I33" s="88" t="s">
        <v>573</v>
      </c>
      <c r="J33" s="86" t="s">
        <v>566</v>
      </c>
      <c r="K33" s="86"/>
      <c r="L33" s="86"/>
    </row>
    <row r="34" spans="1:12" ht="13.5">
      <c r="A34" s="83" t="s">
        <v>256</v>
      </c>
      <c r="B34" s="87" t="s">
        <v>12</v>
      </c>
      <c r="C34" s="87"/>
      <c r="D34" s="87"/>
      <c r="E34" s="87"/>
      <c r="F34" s="87"/>
      <c r="G34" s="65">
        <v>450</v>
      </c>
      <c r="H34" s="85" t="s">
        <v>564</v>
      </c>
      <c r="I34" s="88" t="s">
        <v>573</v>
      </c>
      <c r="J34" s="86" t="s">
        <v>566</v>
      </c>
      <c r="K34" s="86"/>
      <c r="L34" s="86"/>
    </row>
    <row r="35" spans="1:12" ht="13.5">
      <c r="A35" s="83" t="s">
        <v>257</v>
      </c>
      <c r="B35" s="87" t="s">
        <v>10</v>
      </c>
      <c r="C35" s="87"/>
      <c r="D35" s="87"/>
      <c r="E35" s="87"/>
      <c r="F35" s="87"/>
      <c r="G35" s="65">
        <v>1490</v>
      </c>
      <c r="H35" s="85" t="s">
        <v>570</v>
      </c>
      <c r="I35" s="88" t="s">
        <v>571</v>
      </c>
      <c r="J35" s="86" t="s">
        <v>572</v>
      </c>
      <c r="K35" s="86"/>
      <c r="L35" s="86"/>
    </row>
    <row r="36" spans="1:12" ht="13.5">
      <c r="A36" s="83" t="s">
        <v>258</v>
      </c>
      <c r="B36" s="87" t="s">
        <v>12</v>
      </c>
      <c r="C36" s="87"/>
      <c r="D36" s="87"/>
      <c r="E36" s="87"/>
      <c r="F36" s="87"/>
      <c r="G36" s="65">
        <v>450</v>
      </c>
      <c r="H36" s="85" t="s">
        <v>564</v>
      </c>
      <c r="I36" s="88" t="s">
        <v>573</v>
      </c>
      <c r="J36" s="86" t="s">
        <v>566</v>
      </c>
      <c r="K36" s="86"/>
      <c r="L36" s="86"/>
    </row>
    <row r="37" spans="1:12" ht="13.5">
      <c r="A37" s="83" t="s">
        <v>259</v>
      </c>
      <c r="B37" s="84" t="s">
        <v>7</v>
      </c>
      <c r="C37" s="84"/>
      <c r="D37" s="84"/>
      <c r="E37" s="84"/>
      <c r="F37" s="84"/>
      <c r="G37" s="65">
        <v>3550</v>
      </c>
      <c r="H37" s="85" t="s">
        <v>564</v>
      </c>
      <c r="I37" s="88" t="s">
        <v>575</v>
      </c>
      <c r="J37" s="86" t="s">
        <v>576</v>
      </c>
      <c r="K37" s="86"/>
      <c r="L37" s="86"/>
    </row>
    <row r="38" spans="1:12" ht="13.5">
      <c r="A38" s="83" t="s">
        <v>260</v>
      </c>
      <c r="B38" s="87" t="s">
        <v>8</v>
      </c>
      <c r="C38" s="87"/>
      <c r="D38" s="87"/>
      <c r="E38" s="87"/>
      <c r="F38" s="87"/>
      <c r="G38" s="65">
        <v>1800</v>
      </c>
      <c r="H38" s="85" t="s">
        <v>564</v>
      </c>
      <c r="I38" s="88" t="s">
        <v>569</v>
      </c>
      <c r="J38" s="86" t="s">
        <v>568</v>
      </c>
      <c r="K38" s="86"/>
      <c r="L38" s="86"/>
    </row>
    <row r="39" spans="1:12" ht="13.5">
      <c r="A39" s="83" t="s">
        <v>261</v>
      </c>
      <c r="B39" s="87" t="s">
        <v>12</v>
      </c>
      <c r="C39" s="87"/>
      <c r="D39" s="87"/>
      <c r="E39" s="87"/>
      <c r="F39" s="87"/>
      <c r="G39" s="65">
        <v>450</v>
      </c>
      <c r="H39" s="85" t="s">
        <v>564</v>
      </c>
      <c r="I39" s="88" t="s">
        <v>573</v>
      </c>
      <c r="J39" s="86" t="s">
        <v>566</v>
      </c>
      <c r="K39" s="86"/>
      <c r="L39" s="86"/>
    </row>
    <row r="40" spans="1:12" ht="13.5">
      <c r="A40" s="83" t="s">
        <v>262</v>
      </c>
      <c r="B40" s="87" t="s">
        <v>9</v>
      </c>
      <c r="C40" s="87"/>
      <c r="D40" s="87"/>
      <c r="E40" s="87"/>
      <c r="F40" s="87"/>
      <c r="G40" s="65">
        <v>3150</v>
      </c>
      <c r="H40" s="85" t="s">
        <v>564</v>
      </c>
      <c r="I40" s="88" t="s">
        <v>569</v>
      </c>
      <c r="J40" s="86" t="s">
        <v>568</v>
      </c>
      <c r="K40" s="86"/>
      <c r="L40" s="86"/>
    </row>
    <row r="41" spans="1:12" ht="13.5">
      <c r="A41" s="83" t="s">
        <v>263</v>
      </c>
      <c r="B41" s="87" t="s">
        <v>14</v>
      </c>
      <c r="C41" s="87"/>
      <c r="D41" s="87"/>
      <c r="E41" s="87"/>
      <c r="F41" s="87"/>
      <c r="G41" s="65">
        <v>8800</v>
      </c>
      <c r="H41" s="85" t="s">
        <v>564</v>
      </c>
      <c r="I41" s="88" t="s">
        <v>577</v>
      </c>
      <c r="J41" s="86" t="s">
        <v>566</v>
      </c>
      <c r="K41" s="86"/>
      <c r="L41" s="86"/>
    </row>
    <row r="42" spans="1:12" ht="13.5">
      <c r="A42" s="83" t="s">
        <v>264</v>
      </c>
      <c r="B42" s="87" t="s">
        <v>13</v>
      </c>
      <c r="C42" s="87"/>
      <c r="D42" s="87"/>
      <c r="E42" s="87"/>
      <c r="F42" s="87"/>
      <c r="G42" s="65">
        <v>1550</v>
      </c>
      <c r="H42" s="85" t="s">
        <v>564</v>
      </c>
      <c r="I42" s="88" t="s">
        <v>32</v>
      </c>
      <c r="J42" s="86" t="s">
        <v>568</v>
      </c>
      <c r="K42" s="86"/>
      <c r="L42" s="86"/>
    </row>
    <row r="43" spans="1:12" ht="13.5">
      <c r="A43" s="83" t="s">
        <v>265</v>
      </c>
      <c r="B43" s="87" t="s">
        <v>10</v>
      </c>
      <c r="C43" s="87"/>
      <c r="D43" s="87"/>
      <c r="E43" s="87"/>
      <c r="F43" s="87"/>
      <c r="G43" s="65">
        <v>1490</v>
      </c>
      <c r="H43" s="85" t="s">
        <v>570</v>
      </c>
      <c r="I43" s="88" t="s">
        <v>571</v>
      </c>
      <c r="J43" s="86" t="s">
        <v>572</v>
      </c>
      <c r="K43" s="86"/>
      <c r="L43" s="86"/>
    </row>
    <row r="44" spans="1:12" ht="13.5">
      <c r="A44" s="83" t="s">
        <v>266</v>
      </c>
      <c r="B44" s="84" t="s">
        <v>7</v>
      </c>
      <c r="C44" s="84"/>
      <c r="D44" s="84"/>
      <c r="E44" s="84"/>
      <c r="F44" s="84"/>
      <c r="G44" s="65">
        <v>3550</v>
      </c>
      <c r="H44" s="85" t="s">
        <v>564</v>
      </c>
      <c r="I44" s="88" t="s">
        <v>575</v>
      </c>
      <c r="J44" s="86" t="s">
        <v>576</v>
      </c>
      <c r="K44" s="86"/>
      <c r="L44" s="86"/>
    </row>
    <row r="45" spans="1:12" ht="13.5">
      <c r="A45" s="83" t="s">
        <v>267</v>
      </c>
      <c r="B45" s="87" t="s">
        <v>10</v>
      </c>
      <c r="C45" s="87"/>
      <c r="D45" s="87"/>
      <c r="E45" s="87"/>
      <c r="F45" s="87"/>
      <c r="G45" s="65">
        <v>1490</v>
      </c>
      <c r="H45" s="85" t="s">
        <v>570</v>
      </c>
      <c r="I45" s="88" t="s">
        <v>571</v>
      </c>
      <c r="J45" s="86" t="s">
        <v>572</v>
      </c>
      <c r="K45" s="86"/>
      <c r="L45" s="86"/>
    </row>
    <row r="46" spans="1:12" ht="13.5">
      <c r="A46" s="83" t="s">
        <v>268</v>
      </c>
      <c r="B46" s="87" t="s">
        <v>12</v>
      </c>
      <c r="C46" s="87"/>
      <c r="D46" s="87"/>
      <c r="E46" s="87"/>
      <c r="F46" s="87"/>
      <c r="G46" s="65">
        <v>450</v>
      </c>
      <c r="H46" s="85" t="s">
        <v>564</v>
      </c>
      <c r="I46" s="88" t="s">
        <v>573</v>
      </c>
      <c r="J46" s="86" t="s">
        <v>566</v>
      </c>
      <c r="K46" s="86"/>
      <c r="L46" s="86"/>
    </row>
    <row r="47" spans="1:12" ht="13.5">
      <c r="A47" s="83" t="s">
        <v>269</v>
      </c>
      <c r="B47" s="87" t="s">
        <v>12</v>
      </c>
      <c r="C47" s="87"/>
      <c r="D47" s="87"/>
      <c r="E47" s="87"/>
      <c r="F47" s="87"/>
      <c r="G47" s="65">
        <v>450</v>
      </c>
      <c r="H47" s="85" t="s">
        <v>564</v>
      </c>
      <c r="I47" s="88" t="s">
        <v>573</v>
      </c>
      <c r="J47" s="86" t="s">
        <v>566</v>
      </c>
      <c r="K47" s="86"/>
      <c r="L47" s="86"/>
    </row>
    <row r="48" spans="1:12" ht="13.5">
      <c r="A48" s="83" t="s">
        <v>270</v>
      </c>
      <c r="B48" s="87" t="s">
        <v>9</v>
      </c>
      <c r="C48" s="87"/>
      <c r="D48" s="87"/>
      <c r="E48" s="87"/>
      <c r="F48" s="87"/>
      <c r="G48" s="65">
        <v>3150</v>
      </c>
      <c r="H48" s="85" t="s">
        <v>564</v>
      </c>
      <c r="I48" s="88" t="s">
        <v>184</v>
      </c>
      <c r="J48" s="86" t="s">
        <v>568</v>
      </c>
      <c r="K48" s="86"/>
      <c r="L48" s="86"/>
    </row>
    <row r="49" spans="1:12" ht="13.5">
      <c r="A49" s="83" t="s">
        <v>271</v>
      </c>
      <c r="B49" s="87" t="s">
        <v>10</v>
      </c>
      <c r="C49" s="87"/>
      <c r="D49" s="87"/>
      <c r="E49" s="87"/>
      <c r="F49" s="87"/>
      <c r="G49" s="65">
        <v>1490</v>
      </c>
      <c r="H49" s="85" t="s">
        <v>564</v>
      </c>
      <c r="I49" s="88" t="s">
        <v>573</v>
      </c>
      <c r="J49" s="86" t="s">
        <v>566</v>
      </c>
      <c r="K49" s="86"/>
      <c r="L49" s="86"/>
    </row>
    <row r="50" spans="1:12" ht="13.5">
      <c r="A50" s="83" t="s">
        <v>272</v>
      </c>
      <c r="B50" s="87"/>
      <c r="C50" s="87"/>
      <c r="D50" s="87"/>
      <c r="E50" s="87"/>
      <c r="F50" s="87"/>
      <c r="G50" s="65"/>
      <c r="H50" s="85"/>
      <c r="I50" s="86"/>
      <c r="J50" s="86"/>
      <c r="K50" s="86"/>
      <c r="L50" s="86"/>
    </row>
    <row r="51" spans="1:12" ht="13.5">
      <c r="A51" s="83" t="s">
        <v>273</v>
      </c>
      <c r="B51" s="84" t="s">
        <v>15</v>
      </c>
      <c r="C51" s="84"/>
      <c r="D51" s="84"/>
      <c r="E51" s="84"/>
      <c r="F51" s="84"/>
      <c r="G51" s="65">
        <v>8300</v>
      </c>
      <c r="H51" s="85" t="s">
        <v>564</v>
      </c>
      <c r="I51" s="86" t="s">
        <v>184</v>
      </c>
      <c r="J51" s="86" t="s">
        <v>568</v>
      </c>
      <c r="K51" s="86"/>
      <c r="L51" s="86"/>
    </row>
    <row r="52" spans="1:12" ht="13.5">
      <c r="A52" s="83" t="s">
        <v>274</v>
      </c>
      <c r="B52" s="84" t="s">
        <v>7</v>
      </c>
      <c r="C52" s="84"/>
      <c r="D52" s="84"/>
      <c r="E52" s="84"/>
      <c r="F52" s="84"/>
      <c r="G52" s="65">
        <v>3550</v>
      </c>
      <c r="H52" s="85" t="s">
        <v>564</v>
      </c>
      <c r="I52" s="86" t="s">
        <v>578</v>
      </c>
      <c r="J52" s="86" t="s">
        <v>576</v>
      </c>
      <c r="K52" s="86"/>
      <c r="L52" s="86"/>
    </row>
    <row r="53" spans="1:12" ht="13.5">
      <c r="A53" s="83" t="s">
        <v>275</v>
      </c>
      <c r="B53" s="87" t="s">
        <v>11</v>
      </c>
      <c r="C53" s="87"/>
      <c r="D53" s="87"/>
      <c r="E53" s="87"/>
      <c r="F53" s="87"/>
      <c r="G53" s="65">
        <v>550</v>
      </c>
      <c r="H53" s="85" t="s">
        <v>564</v>
      </c>
      <c r="I53" s="86" t="s">
        <v>573</v>
      </c>
      <c r="J53" s="86" t="s">
        <v>566</v>
      </c>
      <c r="K53" s="86"/>
      <c r="L53" s="86"/>
    </row>
    <row r="54" spans="1:12" ht="13.5">
      <c r="A54" s="83" t="s">
        <v>276</v>
      </c>
      <c r="B54" s="87" t="s">
        <v>11</v>
      </c>
      <c r="C54" s="87"/>
      <c r="D54" s="87"/>
      <c r="E54" s="87"/>
      <c r="F54" s="87"/>
      <c r="G54" s="65">
        <v>550</v>
      </c>
      <c r="H54" s="85" t="s">
        <v>564</v>
      </c>
      <c r="I54" s="86" t="s">
        <v>573</v>
      </c>
      <c r="J54" s="86" t="s">
        <v>566</v>
      </c>
      <c r="K54" s="86"/>
      <c r="L54" s="86"/>
    </row>
    <row r="55" spans="1:12" ht="13.5">
      <c r="A55" s="83" t="s">
        <v>277</v>
      </c>
      <c r="B55" s="87" t="s">
        <v>10</v>
      </c>
      <c r="C55" s="87"/>
      <c r="D55" s="87"/>
      <c r="E55" s="87"/>
      <c r="F55" s="87"/>
      <c r="G55" s="65">
        <v>1490</v>
      </c>
      <c r="H55" s="85" t="s">
        <v>570</v>
      </c>
      <c r="I55" s="86" t="s">
        <v>571</v>
      </c>
      <c r="J55" s="86" t="s">
        <v>572</v>
      </c>
      <c r="K55" s="86"/>
      <c r="L55" s="86"/>
    </row>
    <row r="56" spans="1:12" ht="13.5">
      <c r="A56" s="83" t="s">
        <v>278</v>
      </c>
      <c r="B56" s="87" t="s">
        <v>9</v>
      </c>
      <c r="C56" s="87"/>
      <c r="D56" s="87"/>
      <c r="E56" s="87"/>
      <c r="F56" s="87"/>
      <c r="G56" s="65">
        <v>3150</v>
      </c>
      <c r="H56" s="85" t="s">
        <v>564</v>
      </c>
      <c r="I56" s="86" t="s">
        <v>574</v>
      </c>
      <c r="J56" s="86" t="s">
        <v>568</v>
      </c>
      <c r="K56" s="86"/>
      <c r="L56" s="86"/>
    </row>
    <row r="57" spans="1:12" ht="13.5">
      <c r="A57" s="83" t="s">
        <v>279</v>
      </c>
      <c r="B57" s="87" t="s">
        <v>9</v>
      </c>
      <c r="C57" s="87"/>
      <c r="D57" s="87"/>
      <c r="E57" s="87"/>
      <c r="F57" s="87"/>
      <c r="G57" s="65">
        <v>3150</v>
      </c>
      <c r="H57" s="85" t="s">
        <v>564</v>
      </c>
      <c r="I57" s="86" t="s">
        <v>554</v>
      </c>
      <c r="J57" s="86" t="s">
        <v>568</v>
      </c>
      <c r="K57" s="86"/>
      <c r="L57" s="86"/>
    </row>
    <row r="58" spans="1:12" ht="13.5">
      <c r="A58" s="83" t="s">
        <v>280</v>
      </c>
      <c r="B58" s="87" t="s">
        <v>12</v>
      </c>
      <c r="C58" s="87"/>
      <c r="D58" s="87"/>
      <c r="E58" s="87"/>
      <c r="F58" s="87"/>
      <c r="G58" s="65">
        <v>450</v>
      </c>
      <c r="H58" s="85" t="s">
        <v>564</v>
      </c>
      <c r="I58" s="86" t="s">
        <v>573</v>
      </c>
      <c r="J58" s="86" t="s">
        <v>566</v>
      </c>
      <c r="K58" s="86"/>
      <c r="L58" s="86"/>
    </row>
    <row r="59" spans="1:12" ht="13.5">
      <c r="A59" s="83" t="s">
        <v>281</v>
      </c>
      <c r="B59" s="87" t="s">
        <v>12</v>
      </c>
      <c r="C59" s="87"/>
      <c r="D59" s="87"/>
      <c r="E59" s="87"/>
      <c r="F59" s="87"/>
      <c r="G59" s="65">
        <v>450</v>
      </c>
      <c r="H59" s="85" t="s">
        <v>564</v>
      </c>
      <c r="I59" s="86" t="s">
        <v>573</v>
      </c>
      <c r="J59" s="86" t="s">
        <v>566</v>
      </c>
      <c r="K59" s="86"/>
      <c r="L59" s="86"/>
    </row>
    <row r="60" spans="1:12" ht="13.5">
      <c r="A60" s="83" t="s">
        <v>282</v>
      </c>
      <c r="B60" s="84" t="s">
        <v>7</v>
      </c>
      <c r="C60" s="84"/>
      <c r="D60" s="84"/>
      <c r="E60" s="84"/>
      <c r="F60" s="84"/>
      <c r="G60" s="65">
        <v>3550</v>
      </c>
      <c r="H60" s="85" t="s">
        <v>564</v>
      </c>
      <c r="I60" s="86" t="s">
        <v>573</v>
      </c>
      <c r="J60" s="86" t="s">
        <v>566</v>
      </c>
      <c r="K60" s="86"/>
      <c r="L60" s="86"/>
    </row>
    <row r="61" spans="1:12" ht="13.5">
      <c r="A61" s="83" t="s">
        <v>283</v>
      </c>
      <c r="B61" s="87" t="s">
        <v>10</v>
      </c>
      <c r="C61" s="87"/>
      <c r="D61" s="87"/>
      <c r="E61" s="87"/>
      <c r="F61" s="87"/>
      <c r="G61" s="65">
        <v>1490</v>
      </c>
      <c r="H61" s="85" t="s">
        <v>570</v>
      </c>
      <c r="I61" s="86" t="s">
        <v>571</v>
      </c>
      <c r="J61" s="86" t="s">
        <v>572</v>
      </c>
      <c r="K61" s="86"/>
      <c r="L61" s="86"/>
    </row>
    <row r="62" spans="1:12" ht="13.5">
      <c r="A62" s="83" t="s">
        <v>284</v>
      </c>
      <c r="B62" s="87" t="s">
        <v>16</v>
      </c>
      <c r="C62" s="87"/>
      <c r="D62" s="87"/>
      <c r="E62" s="87"/>
      <c r="F62" s="87"/>
      <c r="G62" s="65">
        <v>12500</v>
      </c>
      <c r="H62" s="85" t="s">
        <v>564</v>
      </c>
      <c r="I62" s="86" t="s">
        <v>32</v>
      </c>
      <c r="J62" s="86" t="s">
        <v>568</v>
      </c>
      <c r="K62" s="86"/>
      <c r="L62" s="86"/>
    </row>
    <row r="63" spans="1:12" ht="13.5">
      <c r="A63" s="83" t="s">
        <v>285</v>
      </c>
      <c r="B63" s="87" t="s">
        <v>17</v>
      </c>
      <c r="C63" s="87"/>
      <c r="D63" s="87"/>
      <c r="E63" s="87"/>
      <c r="F63" s="87"/>
      <c r="G63" s="65">
        <v>3078</v>
      </c>
      <c r="H63" s="85" t="s">
        <v>570</v>
      </c>
      <c r="I63" s="86" t="s">
        <v>571</v>
      </c>
      <c r="J63" s="86" t="s">
        <v>572</v>
      </c>
      <c r="K63" s="86"/>
      <c r="L63" s="86"/>
    </row>
    <row r="64" spans="1:12" ht="13.5">
      <c r="A64" s="83" t="s">
        <v>287</v>
      </c>
      <c r="B64" s="87" t="s">
        <v>19</v>
      </c>
      <c r="C64" s="87"/>
      <c r="D64" s="87"/>
      <c r="E64" s="87"/>
      <c r="F64" s="87"/>
      <c r="G64" s="65">
        <v>1618</v>
      </c>
      <c r="H64" s="85" t="s">
        <v>570</v>
      </c>
      <c r="I64" s="86" t="s">
        <v>571</v>
      </c>
      <c r="J64" s="86" t="s">
        <v>572</v>
      </c>
      <c r="K64" s="86"/>
      <c r="L64" s="86"/>
    </row>
    <row r="65" spans="1:12" ht="13.5">
      <c r="A65" s="83" t="s">
        <v>292</v>
      </c>
      <c r="B65" s="87" t="s">
        <v>23</v>
      </c>
      <c r="C65" s="87"/>
      <c r="D65" s="87"/>
      <c r="E65" s="87"/>
      <c r="F65" s="87"/>
      <c r="G65" s="65">
        <v>229</v>
      </c>
      <c r="H65" s="85" t="s">
        <v>579</v>
      </c>
      <c r="I65" s="86" t="s">
        <v>571</v>
      </c>
      <c r="J65" s="86" t="s">
        <v>572</v>
      </c>
      <c r="K65" s="86"/>
      <c r="L65" s="86"/>
    </row>
    <row r="66" spans="1:12" ht="13.5">
      <c r="A66" s="83" t="s">
        <v>293</v>
      </c>
      <c r="B66" s="87" t="s">
        <v>24</v>
      </c>
      <c r="C66" s="87"/>
      <c r="D66" s="87"/>
      <c r="E66" s="87"/>
      <c r="F66" s="87"/>
      <c r="G66" s="65">
        <v>-4972.55</v>
      </c>
      <c r="H66" s="85"/>
      <c r="I66" s="86"/>
      <c r="J66" s="86"/>
      <c r="K66" s="86"/>
      <c r="L66" s="86"/>
    </row>
    <row r="67" spans="1:12" ht="13.5">
      <c r="A67" s="83" t="s">
        <v>294</v>
      </c>
      <c r="B67" s="87" t="s">
        <v>25</v>
      </c>
      <c r="C67" s="87"/>
      <c r="D67" s="87"/>
      <c r="E67" s="87"/>
      <c r="F67" s="87"/>
      <c r="G67" s="65">
        <v>1293.1</v>
      </c>
      <c r="H67" s="85" t="s">
        <v>564</v>
      </c>
      <c r="I67" s="86" t="s">
        <v>573</v>
      </c>
      <c r="J67" s="86" t="s">
        <v>566</v>
      </c>
      <c r="K67" s="86"/>
      <c r="L67" s="86"/>
    </row>
    <row r="68" spans="1:12" ht="13.5">
      <c r="A68" s="83" t="s">
        <v>295</v>
      </c>
      <c r="B68" s="87" t="s">
        <v>27</v>
      </c>
      <c r="C68" s="87"/>
      <c r="D68" s="87"/>
      <c r="E68" s="87"/>
      <c r="F68" s="87"/>
      <c r="G68" s="65">
        <v>18103.45</v>
      </c>
      <c r="H68" s="85" t="s">
        <v>564</v>
      </c>
      <c r="I68" s="86" t="s">
        <v>580</v>
      </c>
      <c r="J68" s="86" t="s">
        <v>568</v>
      </c>
      <c r="K68" s="86"/>
      <c r="L68" s="86"/>
    </row>
    <row r="69" spans="1:12" ht="13.5">
      <c r="A69" s="83" t="s">
        <v>296</v>
      </c>
      <c r="B69" s="84" t="s">
        <v>28</v>
      </c>
      <c r="C69" s="84"/>
      <c r="D69" s="84"/>
      <c r="E69" s="84"/>
      <c r="F69" s="84"/>
      <c r="G69" s="65">
        <f>918*1.16</f>
        <v>1064.8799999999999</v>
      </c>
      <c r="H69" s="85" t="s">
        <v>564</v>
      </c>
      <c r="I69" s="86" t="s">
        <v>573</v>
      </c>
      <c r="J69" s="86" t="s">
        <v>566</v>
      </c>
      <c r="K69" s="86"/>
      <c r="L69" s="86"/>
    </row>
    <row r="70" spans="1:12" ht="13.5">
      <c r="A70" s="83" t="s">
        <v>297</v>
      </c>
      <c r="B70" s="84" t="s">
        <v>28</v>
      </c>
      <c r="C70" s="84"/>
      <c r="D70" s="84"/>
      <c r="E70" s="84"/>
      <c r="F70" s="84"/>
      <c r="G70" s="65">
        <f>1170*1.16</f>
        <v>1357.1999999999998</v>
      </c>
      <c r="H70" s="85" t="s">
        <v>564</v>
      </c>
      <c r="I70" s="86" t="s">
        <v>573</v>
      </c>
      <c r="J70" s="86" t="s">
        <v>566</v>
      </c>
      <c r="K70" s="86"/>
      <c r="L70" s="86"/>
    </row>
    <row r="71" spans="1:12" ht="13.5">
      <c r="A71" s="83" t="s">
        <v>298</v>
      </c>
      <c r="B71" s="84" t="s">
        <v>28</v>
      </c>
      <c r="C71" s="84"/>
      <c r="D71" s="84"/>
      <c r="E71" s="84"/>
      <c r="F71" s="84"/>
      <c r="G71" s="65">
        <f>1170*1.16</f>
        <v>1357.1999999999998</v>
      </c>
      <c r="H71" s="85" t="s">
        <v>564</v>
      </c>
      <c r="I71" s="86" t="s">
        <v>573</v>
      </c>
      <c r="J71" s="86" t="s">
        <v>566</v>
      </c>
      <c r="K71" s="86"/>
      <c r="L71" s="86"/>
    </row>
    <row r="72" spans="1:12" ht="13.5">
      <c r="A72" s="83" t="s">
        <v>299</v>
      </c>
      <c r="B72" s="84" t="s">
        <v>28</v>
      </c>
      <c r="C72" s="84"/>
      <c r="D72" s="84"/>
      <c r="E72" s="84"/>
      <c r="F72" s="84"/>
      <c r="G72" s="65">
        <f>1170*1.16</f>
        <v>1357.1999999999998</v>
      </c>
      <c r="H72" s="85" t="s">
        <v>564</v>
      </c>
      <c r="I72" s="86" t="s">
        <v>573</v>
      </c>
      <c r="J72" s="86" t="s">
        <v>566</v>
      </c>
      <c r="K72" s="86"/>
      <c r="L72" s="86"/>
    </row>
    <row r="73" spans="1:12" ht="13.5">
      <c r="A73" s="83" t="s">
        <v>300</v>
      </c>
      <c r="B73" s="84" t="s">
        <v>29</v>
      </c>
      <c r="C73" s="84"/>
      <c r="D73" s="84"/>
      <c r="E73" s="84"/>
      <c r="F73" s="84"/>
      <c r="G73" s="65">
        <f>4580*1.16</f>
        <v>5312.799999999999</v>
      </c>
      <c r="H73" s="85" t="s">
        <v>564</v>
      </c>
      <c r="I73" s="86" t="s">
        <v>184</v>
      </c>
      <c r="J73" s="86" t="s">
        <v>568</v>
      </c>
      <c r="K73" s="86"/>
      <c r="L73" s="86"/>
    </row>
    <row r="74" spans="1:12" ht="13.5">
      <c r="A74" s="83" t="s">
        <v>302</v>
      </c>
      <c r="B74" s="89" t="s">
        <v>31</v>
      </c>
      <c r="C74" s="89"/>
      <c r="D74" s="89"/>
      <c r="E74" s="89"/>
      <c r="F74" s="89"/>
      <c r="G74" s="66">
        <v>1523.99</v>
      </c>
      <c r="H74" s="85" t="s">
        <v>564</v>
      </c>
      <c r="I74" s="86" t="s">
        <v>573</v>
      </c>
      <c r="J74" s="86" t="s">
        <v>566</v>
      </c>
      <c r="K74" s="86"/>
      <c r="L74" s="86"/>
    </row>
    <row r="75" spans="1:12" ht="13.5">
      <c r="A75" s="83" t="s">
        <v>303</v>
      </c>
      <c r="B75" s="89" t="s">
        <v>33</v>
      </c>
      <c r="C75" s="89"/>
      <c r="D75" s="89"/>
      <c r="E75" s="89"/>
      <c r="F75" s="89"/>
      <c r="G75" s="66">
        <v>4568.24</v>
      </c>
      <c r="H75" s="85" t="s">
        <v>564</v>
      </c>
      <c r="I75" s="86" t="s">
        <v>32</v>
      </c>
      <c r="J75" s="86" t="s">
        <v>568</v>
      </c>
      <c r="K75" s="86"/>
      <c r="L75" s="86"/>
    </row>
    <row r="76" spans="1:12" ht="13.5">
      <c r="A76" s="83" t="s">
        <v>304</v>
      </c>
      <c r="B76" s="89" t="s">
        <v>34</v>
      </c>
      <c r="C76" s="89"/>
      <c r="D76" s="89"/>
      <c r="E76" s="89"/>
      <c r="F76" s="89"/>
      <c r="G76" s="66">
        <v>3990</v>
      </c>
      <c r="H76" s="85" t="s">
        <v>564</v>
      </c>
      <c r="I76" s="86" t="s">
        <v>184</v>
      </c>
      <c r="J76" s="86" t="s">
        <v>568</v>
      </c>
      <c r="K76" s="86"/>
      <c r="L76" s="86"/>
    </row>
    <row r="77" spans="1:12" ht="13.5">
      <c r="A77" s="83" t="s">
        <v>305</v>
      </c>
      <c r="B77" s="89" t="s">
        <v>36</v>
      </c>
      <c r="C77" s="89"/>
      <c r="D77" s="89"/>
      <c r="E77" s="89"/>
      <c r="F77" s="89"/>
      <c r="G77" s="66">
        <v>19140</v>
      </c>
      <c r="H77" s="85" t="s">
        <v>564</v>
      </c>
      <c r="I77" s="86" t="s">
        <v>573</v>
      </c>
      <c r="J77" s="86" t="s">
        <v>566</v>
      </c>
      <c r="K77" s="86"/>
      <c r="L77" s="86"/>
    </row>
    <row r="78" spans="1:12" ht="13.5">
      <c r="A78" s="83" t="s">
        <v>306</v>
      </c>
      <c r="B78" s="89" t="s">
        <v>177</v>
      </c>
      <c r="C78" s="89"/>
      <c r="D78" s="89"/>
      <c r="E78" s="89"/>
      <c r="F78" s="89"/>
      <c r="G78" s="66">
        <v>1250</v>
      </c>
      <c r="H78" s="85" t="s">
        <v>564</v>
      </c>
      <c r="I78" s="86" t="s">
        <v>581</v>
      </c>
      <c r="J78" s="86" t="s">
        <v>566</v>
      </c>
      <c r="K78" s="86"/>
      <c r="L78" s="86"/>
    </row>
    <row r="79" spans="1:12" ht="13.5">
      <c r="A79" s="83" t="s">
        <v>307</v>
      </c>
      <c r="B79" s="89" t="s">
        <v>178</v>
      </c>
      <c r="C79" s="89"/>
      <c r="D79" s="89"/>
      <c r="E79" s="89"/>
      <c r="F79" s="89"/>
      <c r="G79" s="66">
        <v>18328</v>
      </c>
      <c r="H79" s="85" t="s">
        <v>564</v>
      </c>
      <c r="I79" s="86" t="s">
        <v>573</v>
      </c>
      <c r="J79" s="86" t="s">
        <v>566</v>
      </c>
      <c r="K79" s="86"/>
      <c r="L79" s="86"/>
    </row>
    <row r="80" spans="1:12" ht="27.75" customHeight="1">
      <c r="A80" s="83" t="s">
        <v>308</v>
      </c>
      <c r="B80" s="90" t="s">
        <v>208</v>
      </c>
      <c r="C80" s="90"/>
      <c r="D80" s="90"/>
      <c r="E80" s="90"/>
      <c r="F80" s="90"/>
      <c r="G80" s="67">
        <v>4496.24</v>
      </c>
      <c r="H80" s="85" t="s">
        <v>564</v>
      </c>
      <c r="I80" s="86"/>
      <c r="J80" s="86" t="s">
        <v>568</v>
      </c>
      <c r="K80" s="86"/>
      <c r="L80" s="86"/>
    </row>
    <row r="81" spans="1:12" ht="27.75" customHeight="1">
      <c r="A81" s="83" t="s">
        <v>544</v>
      </c>
      <c r="B81" s="90" t="s">
        <v>529</v>
      </c>
      <c r="C81" s="90"/>
      <c r="D81" s="90"/>
      <c r="E81" s="90"/>
      <c r="F81" s="90"/>
      <c r="G81" s="68">
        <v>2784</v>
      </c>
      <c r="H81" s="85" t="s">
        <v>564</v>
      </c>
      <c r="I81" s="86" t="s">
        <v>184</v>
      </c>
      <c r="J81" s="86" t="s">
        <v>568</v>
      </c>
      <c r="K81" s="86"/>
      <c r="L81" s="86"/>
    </row>
    <row r="82" spans="1:12" ht="13.5">
      <c r="A82" s="91"/>
      <c r="B82" s="92" t="s">
        <v>168</v>
      </c>
      <c r="C82" s="92"/>
      <c r="D82" s="92"/>
      <c r="E82" s="92"/>
      <c r="F82" s="92"/>
      <c r="G82" s="69"/>
      <c r="H82" s="93"/>
      <c r="I82" s="94"/>
      <c r="J82" s="94"/>
      <c r="K82" s="94"/>
      <c r="L82" s="94"/>
    </row>
    <row r="83" spans="1:12" ht="13.5">
      <c r="A83" s="83" t="s">
        <v>309</v>
      </c>
      <c r="B83" s="95" t="s">
        <v>42</v>
      </c>
      <c r="C83" s="95"/>
      <c r="D83" s="95"/>
      <c r="E83" s="95"/>
      <c r="F83" s="95"/>
      <c r="G83" s="70">
        <v>6300</v>
      </c>
      <c r="H83" s="85" t="s">
        <v>564</v>
      </c>
      <c r="I83" s="86" t="s">
        <v>573</v>
      </c>
      <c r="J83" s="86" t="s">
        <v>566</v>
      </c>
      <c r="K83" s="86"/>
      <c r="L83" s="86"/>
    </row>
    <row r="84" spans="1:12" ht="13.5">
      <c r="A84" s="83" t="s">
        <v>310</v>
      </c>
      <c r="B84" s="96" t="s">
        <v>43</v>
      </c>
      <c r="C84" s="96"/>
      <c r="D84" s="96"/>
      <c r="E84" s="96"/>
      <c r="F84" s="96"/>
      <c r="G84" s="70">
        <v>1950</v>
      </c>
      <c r="H84" s="85" t="s">
        <v>570</v>
      </c>
      <c r="I84" s="86" t="s">
        <v>571</v>
      </c>
      <c r="J84" s="86" t="s">
        <v>572</v>
      </c>
      <c r="K84" s="86"/>
      <c r="L84" s="86"/>
    </row>
    <row r="85" spans="1:12" ht="13.5">
      <c r="A85" s="83" t="s">
        <v>311</v>
      </c>
      <c r="B85" s="95" t="s">
        <v>44</v>
      </c>
      <c r="C85" s="95"/>
      <c r="D85" s="95"/>
      <c r="E85" s="95"/>
      <c r="F85" s="95"/>
      <c r="G85" s="70">
        <v>157.6</v>
      </c>
      <c r="H85" s="85" t="s">
        <v>564</v>
      </c>
      <c r="I85" s="86" t="s">
        <v>32</v>
      </c>
      <c r="J85" s="86" t="s">
        <v>568</v>
      </c>
      <c r="K85" s="86"/>
      <c r="L85" s="86"/>
    </row>
    <row r="86" spans="1:12" ht="13.5">
      <c r="A86" s="83" t="s">
        <v>312</v>
      </c>
      <c r="B86" s="96" t="s">
        <v>45</v>
      </c>
      <c r="C86" s="96"/>
      <c r="D86" s="96"/>
      <c r="E86" s="96"/>
      <c r="F86" s="96"/>
      <c r="G86" s="70">
        <v>680</v>
      </c>
      <c r="H86" s="85" t="s">
        <v>570</v>
      </c>
      <c r="I86" s="86" t="s">
        <v>571</v>
      </c>
      <c r="J86" s="86" t="s">
        <v>572</v>
      </c>
      <c r="K86" s="86"/>
      <c r="L86" s="86"/>
    </row>
    <row r="87" spans="1:12" ht="13.5">
      <c r="A87" s="83" t="s">
        <v>313</v>
      </c>
      <c r="B87" s="96" t="s">
        <v>46</v>
      </c>
      <c r="C87" s="96"/>
      <c r="D87" s="96"/>
      <c r="E87" s="96"/>
      <c r="F87" s="96"/>
      <c r="G87" s="70">
        <v>4200</v>
      </c>
      <c r="H87" s="85" t="s">
        <v>570</v>
      </c>
      <c r="I87" s="86" t="s">
        <v>571</v>
      </c>
      <c r="J87" s="86" t="s">
        <v>572</v>
      </c>
      <c r="K87" s="86"/>
      <c r="L87" s="86"/>
    </row>
    <row r="88" spans="1:12" ht="13.5">
      <c r="A88" s="83" t="s">
        <v>314</v>
      </c>
      <c r="B88" s="95" t="s">
        <v>42</v>
      </c>
      <c r="C88" s="95"/>
      <c r="D88" s="95"/>
      <c r="E88" s="95"/>
      <c r="F88" s="95"/>
      <c r="G88" s="70">
        <v>6300</v>
      </c>
      <c r="H88" s="85" t="s">
        <v>564</v>
      </c>
      <c r="I88" s="86" t="s">
        <v>573</v>
      </c>
      <c r="J88" s="86" t="s">
        <v>566</v>
      </c>
      <c r="K88" s="86"/>
      <c r="L88" s="86"/>
    </row>
    <row r="89" spans="1:12" ht="13.5">
      <c r="A89" s="83" t="s">
        <v>315</v>
      </c>
      <c r="B89" s="96" t="s">
        <v>43</v>
      </c>
      <c r="C89" s="96"/>
      <c r="D89" s="96"/>
      <c r="E89" s="96"/>
      <c r="F89" s="96"/>
      <c r="G89" s="70">
        <v>1950</v>
      </c>
      <c r="H89" s="85" t="s">
        <v>570</v>
      </c>
      <c r="I89" s="86" t="s">
        <v>571</v>
      </c>
      <c r="J89" s="86" t="s">
        <v>572</v>
      </c>
      <c r="K89" s="86"/>
      <c r="L89" s="86"/>
    </row>
    <row r="90" spans="1:12" ht="13.5">
      <c r="A90" s="83" t="s">
        <v>316</v>
      </c>
      <c r="B90" s="95" t="s">
        <v>44</v>
      </c>
      <c r="C90" s="95"/>
      <c r="D90" s="95"/>
      <c r="E90" s="95"/>
      <c r="F90" s="95"/>
      <c r="G90" s="70">
        <v>157.6</v>
      </c>
      <c r="H90" s="85" t="s">
        <v>564</v>
      </c>
      <c r="I90" s="86" t="s">
        <v>574</v>
      </c>
      <c r="J90" s="86" t="s">
        <v>566</v>
      </c>
      <c r="K90" s="86"/>
      <c r="L90" s="86"/>
    </row>
    <row r="91" spans="1:12" ht="13.5">
      <c r="A91" s="83" t="s">
        <v>318</v>
      </c>
      <c r="B91" s="95" t="s">
        <v>42</v>
      </c>
      <c r="C91" s="95"/>
      <c r="D91" s="95"/>
      <c r="E91" s="95"/>
      <c r="F91" s="95"/>
      <c r="G91" s="70">
        <v>6300</v>
      </c>
      <c r="H91" s="85" t="s">
        <v>564</v>
      </c>
      <c r="I91" s="86" t="s">
        <v>573</v>
      </c>
      <c r="J91" s="86" t="s">
        <v>566</v>
      </c>
      <c r="K91" s="86"/>
      <c r="L91" s="86"/>
    </row>
    <row r="92" spans="1:12" ht="13.5">
      <c r="A92" s="83" t="s">
        <v>319</v>
      </c>
      <c r="B92" s="96" t="s">
        <v>43</v>
      </c>
      <c r="C92" s="96"/>
      <c r="D92" s="96"/>
      <c r="E92" s="96"/>
      <c r="F92" s="96"/>
      <c r="G92" s="70">
        <v>1950</v>
      </c>
      <c r="H92" s="85" t="s">
        <v>570</v>
      </c>
      <c r="I92" s="86" t="s">
        <v>571</v>
      </c>
      <c r="J92" s="86" t="s">
        <v>572</v>
      </c>
      <c r="K92" s="86"/>
      <c r="L92" s="86"/>
    </row>
    <row r="93" spans="1:12" ht="13.5">
      <c r="A93" s="83" t="s">
        <v>320</v>
      </c>
      <c r="B93" s="95" t="s">
        <v>44</v>
      </c>
      <c r="C93" s="95"/>
      <c r="D93" s="95"/>
      <c r="E93" s="95"/>
      <c r="F93" s="95"/>
      <c r="G93" s="70">
        <v>157.6</v>
      </c>
      <c r="H93" s="85" t="s">
        <v>564</v>
      </c>
      <c r="I93" s="86" t="s">
        <v>184</v>
      </c>
      <c r="J93" s="86" t="s">
        <v>568</v>
      </c>
      <c r="K93" s="86"/>
      <c r="L93" s="86"/>
    </row>
    <row r="94" spans="1:12" ht="13.5">
      <c r="A94" s="83" t="s">
        <v>321</v>
      </c>
      <c r="B94" s="96" t="s">
        <v>47</v>
      </c>
      <c r="C94" s="96"/>
      <c r="D94" s="96"/>
      <c r="E94" s="96"/>
      <c r="F94" s="96"/>
      <c r="G94" s="70">
        <v>19630.65</v>
      </c>
      <c r="H94" s="85" t="s">
        <v>570</v>
      </c>
      <c r="I94" s="86" t="s">
        <v>571</v>
      </c>
      <c r="J94" s="86" t="s">
        <v>572</v>
      </c>
      <c r="K94" s="86"/>
      <c r="L94" s="86"/>
    </row>
    <row r="95" spans="1:12" ht="13.5">
      <c r="A95" s="83" t="s">
        <v>322</v>
      </c>
      <c r="B95" s="96" t="s">
        <v>48</v>
      </c>
      <c r="C95" s="96"/>
      <c r="D95" s="96"/>
      <c r="E95" s="96"/>
      <c r="F95" s="96"/>
      <c r="G95" s="70">
        <v>1950</v>
      </c>
      <c r="H95" s="85" t="s">
        <v>579</v>
      </c>
      <c r="I95" s="86" t="s">
        <v>571</v>
      </c>
      <c r="J95" s="86" t="s">
        <v>572</v>
      </c>
      <c r="K95" s="86"/>
      <c r="L95" s="86"/>
    </row>
    <row r="96" spans="1:12" ht="13.5">
      <c r="A96" s="83" t="s">
        <v>324</v>
      </c>
      <c r="B96" s="95" t="s">
        <v>49</v>
      </c>
      <c r="C96" s="95"/>
      <c r="D96" s="95"/>
      <c r="E96" s="95"/>
      <c r="F96" s="95"/>
      <c r="G96" s="70">
        <v>6300</v>
      </c>
      <c r="H96" s="85" t="s">
        <v>579</v>
      </c>
      <c r="I96" s="86" t="s">
        <v>571</v>
      </c>
      <c r="J96" s="86" t="s">
        <v>572</v>
      </c>
      <c r="K96" s="86"/>
      <c r="L96" s="86"/>
    </row>
    <row r="97" spans="1:12" ht="13.5">
      <c r="A97" s="83" t="s">
        <v>326</v>
      </c>
      <c r="B97" s="95" t="s">
        <v>44</v>
      </c>
      <c r="C97" s="95"/>
      <c r="D97" s="95"/>
      <c r="E97" s="95"/>
      <c r="F97" s="95"/>
      <c r="G97" s="70">
        <v>157.6</v>
      </c>
      <c r="H97" s="85" t="s">
        <v>564</v>
      </c>
      <c r="I97" s="86" t="s">
        <v>26</v>
      </c>
      <c r="J97" s="86" t="s">
        <v>568</v>
      </c>
      <c r="K97" s="86"/>
      <c r="L97" s="86"/>
    </row>
    <row r="98" spans="1:12" ht="13.5">
      <c r="A98" s="83" t="s">
        <v>329</v>
      </c>
      <c r="B98" s="95" t="s">
        <v>44</v>
      </c>
      <c r="C98" s="95"/>
      <c r="D98" s="95"/>
      <c r="E98" s="95"/>
      <c r="F98" s="95"/>
      <c r="G98" s="70">
        <v>157.6</v>
      </c>
      <c r="H98" s="85" t="s">
        <v>564</v>
      </c>
      <c r="I98" s="86" t="s">
        <v>577</v>
      </c>
      <c r="J98" s="86" t="s">
        <v>566</v>
      </c>
      <c r="K98" s="86"/>
      <c r="L98" s="86"/>
    </row>
    <row r="99" spans="1:12" ht="13.5">
      <c r="A99" s="83" t="s">
        <v>332</v>
      </c>
      <c r="B99" s="95" t="s">
        <v>42</v>
      </c>
      <c r="C99" s="95"/>
      <c r="D99" s="95"/>
      <c r="E99" s="95"/>
      <c r="F99" s="95"/>
      <c r="G99" s="70">
        <v>6300</v>
      </c>
      <c r="H99" s="85" t="s">
        <v>564</v>
      </c>
      <c r="I99" s="86" t="s">
        <v>32</v>
      </c>
      <c r="J99" s="86" t="s">
        <v>568</v>
      </c>
      <c r="K99" s="86"/>
      <c r="L99" s="86"/>
    </row>
    <row r="100" spans="1:12" ht="13.5">
      <c r="A100" s="83" t="s">
        <v>333</v>
      </c>
      <c r="B100" s="95" t="s">
        <v>42</v>
      </c>
      <c r="C100" s="95"/>
      <c r="D100" s="95"/>
      <c r="E100" s="95"/>
      <c r="F100" s="95"/>
      <c r="G100" s="70">
        <v>6300</v>
      </c>
      <c r="H100" s="85" t="s">
        <v>564</v>
      </c>
      <c r="I100" s="86" t="s">
        <v>41</v>
      </c>
      <c r="J100" s="86" t="s">
        <v>568</v>
      </c>
      <c r="K100" s="86"/>
      <c r="L100" s="86"/>
    </row>
    <row r="101" spans="1:12" ht="13.5">
      <c r="A101" s="83" t="s">
        <v>334</v>
      </c>
      <c r="B101" s="96" t="s">
        <v>43</v>
      </c>
      <c r="C101" s="96"/>
      <c r="D101" s="96"/>
      <c r="E101" s="96"/>
      <c r="F101" s="96"/>
      <c r="G101" s="70">
        <v>1950</v>
      </c>
      <c r="H101" s="85" t="s">
        <v>570</v>
      </c>
      <c r="I101" s="86" t="s">
        <v>571</v>
      </c>
      <c r="J101" s="86" t="s">
        <v>572</v>
      </c>
      <c r="K101" s="86"/>
      <c r="L101" s="86"/>
    </row>
    <row r="102" spans="1:12" ht="13.5">
      <c r="A102" s="83" t="s">
        <v>339</v>
      </c>
      <c r="B102" s="95" t="s">
        <v>42</v>
      </c>
      <c r="C102" s="95"/>
      <c r="D102" s="95"/>
      <c r="E102" s="95"/>
      <c r="F102" s="95"/>
      <c r="G102" s="70">
        <v>6300</v>
      </c>
      <c r="H102" s="85" t="s">
        <v>570</v>
      </c>
      <c r="I102" s="86" t="s">
        <v>571</v>
      </c>
      <c r="J102" s="86" t="s">
        <v>572</v>
      </c>
      <c r="K102" s="86"/>
      <c r="L102" s="86"/>
    </row>
    <row r="103" spans="1:12" ht="13.5">
      <c r="A103" s="83" t="s">
        <v>340</v>
      </c>
      <c r="B103" s="96" t="s">
        <v>43</v>
      </c>
      <c r="C103" s="96"/>
      <c r="D103" s="96"/>
      <c r="E103" s="96"/>
      <c r="F103" s="96"/>
      <c r="G103" s="70">
        <v>1950</v>
      </c>
      <c r="H103" s="85" t="s">
        <v>570</v>
      </c>
      <c r="I103" s="86" t="s">
        <v>571</v>
      </c>
      <c r="J103" s="86" t="s">
        <v>572</v>
      </c>
      <c r="K103" s="86"/>
      <c r="L103" s="86"/>
    </row>
    <row r="104" spans="1:12" ht="13.5">
      <c r="A104" s="83" t="s">
        <v>343</v>
      </c>
      <c r="B104" s="95" t="s">
        <v>42</v>
      </c>
      <c r="C104" s="95"/>
      <c r="D104" s="95"/>
      <c r="E104" s="95"/>
      <c r="F104" s="95"/>
      <c r="G104" s="70">
        <v>6300</v>
      </c>
      <c r="H104" s="85" t="s">
        <v>570</v>
      </c>
      <c r="I104" s="86" t="s">
        <v>571</v>
      </c>
      <c r="J104" s="86" t="s">
        <v>572</v>
      </c>
      <c r="K104" s="86"/>
      <c r="L104" s="86"/>
    </row>
    <row r="105" spans="1:12" ht="13.5">
      <c r="A105" s="83" t="s">
        <v>344</v>
      </c>
      <c r="B105" s="96" t="s">
        <v>43</v>
      </c>
      <c r="C105" s="96"/>
      <c r="D105" s="96"/>
      <c r="E105" s="96"/>
      <c r="F105" s="96"/>
      <c r="G105" s="70">
        <v>1950</v>
      </c>
      <c r="H105" s="85" t="s">
        <v>570</v>
      </c>
      <c r="I105" s="86" t="s">
        <v>571</v>
      </c>
      <c r="J105" s="86" t="s">
        <v>572</v>
      </c>
      <c r="K105" s="86"/>
      <c r="L105" s="86"/>
    </row>
    <row r="106" spans="1:12" ht="24">
      <c r="A106" s="83" t="s">
        <v>348</v>
      </c>
      <c r="B106" s="90" t="s">
        <v>55</v>
      </c>
      <c r="C106" s="90"/>
      <c r="D106" s="90"/>
      <c r="E106" s="90"/>
      <c r="F106" s="90"/>
      <c r="G106" s="67">
        <v>5900</v>
      </c>
      <c r="H106" s="85" t="s">
        <v>570</v>
      </c>
      <c r="I106" s="86" t="s">
        <v>571</v>
      </c>
      <c r="J106" s="86" t="s">
        <v>572</v>
      </c>
      <c r="K106" s="86"/>
      <c r="L106" s="86"/>
    </row>
    <row r="107" spans="1:12" ht="13.5">
      <c r="A107" s="83" t="s">
        <v>350</v>
      </c>
      <c r="B107" s="90" t="s">
        <v>57</v>
      </c>
      <c r="C107" s="90"/>
      <c r="D107" s="90"/>
      <c r="E107" s="90"/>
      <c r="F107" s="90"/>
      <c r="G107" s="67">
        <v>10503.57</v>
      </c>
      <c r="H107" s="85" t="s">
        <v>570</v>
      </c>
      <c r="I107" s="86" t="s">
        <v>571</v>
      </c>
      <c r="J107" s="86" t="s">
        <v>572</v>
      </c>
      <c r="K107" s="86"/>
      <c r="L107" s="86"/>
    </row>
    <row r="108" spans="1:12" ht="13.5">
      <c r="A108" s="83" t="s">
        <v>351</v>
      </c>
      <c r="B108" s="90" t="s">
        <v>58</v>
      </c>
      <c r="C108" s="90"/>
      <c r="D108" s="90"/>
      <c r="E108" s="90"/>
      <c r="F108" s="90"/>
      <c r="G108" s="67">
        <v>3823</v>
      </c>
      <c r="H108" s="85" t="s">
        <v>564</v>
      </c>
      <c r="I108" s="86"/>
      <c r="J108" s="86"/>
      <c r="K108" s="86"/>
      <c r="L108" s="86"/>
    </row>
    <row r="109" spans="1:12" ht="13.5">
      <c r="A109" s="83" t="s">
        <v>352</v>
      </c>
      <c r="B109" s="90" t="s">
        <v>59</v>
      </c>
      <c r="C109" s="90"/>
      <c r="D109" s="90"/>
      <c r="E109" s="90"/>
      <c r="F109" s="90"/>
      <c r="G109" s="67">
        <v>7230</v>
      </c>
      <c r="H109" s="85" t="s">
        <v>570</v>
      </c>
      <c r="I109" s="86" t="s">
        <v>571</v>
      </c>
      <c r="J109" s="86" t="s">
        <v>572</v>
      </c>
      <c r="K109" s="86"/>
      <c r="L109" s="86"/>
    </row>
    <row r="110" spans="1:12" ht="13.5">
      <c r="A110" s="83" t="s">
        <v>353</v>
      </c>
      <c r="B110" s="90" t="s">
        <v>60</v>
      </c>
      <c r="C110" s="90"/>
      <c r="D110" s="90"/>
      <c r="E110" s="90"/>
      <c r="F110" s="90"/>
      <c r="G110" s="67">
        <v>13478.61</v>
      </c>
      <c r="H110" s="85" t="s">
        <v>570</v>
      </c>
      <c r="I110" s="86" t="s">
        <v>571</v>
      </c>
      <c r="J110" s="86" t="s">
        <v>572</v>
      </c>
      <c r="K110" s="86"/>
      <c r="L110" s="86"/>
    </row>
    <row r="111" spans="1:12" ht="13.5">
      <c r="A111" s="83" t="s">
        <v>354</v>
      </c>
      <c r="B111" s="90" t="s">
        <v>61</v>
      </c>
      <c r="C111" s="90"/>
      <c r="D111" s="90"/>
      <c r="E111" s="90"/>
      <c r="F111" s="90"/>
      <c r="G111" s="67">
        <v>7150</v>
      </c>
      <c r="H111" s="85" t="s">
        <v>570</v>
      </c>
      <c r="I111" s="86" t="s">
        <v>571</v>
      </c>
      <c r="J111" s="86" t="s">
        <v>572</v>
      </c>
      <c r="K111" s="86"/>
      <c r="L111" s="86"/>
    </row>
    <row r="112" spans="1:12" ht="13.5">
      <c r="A112" s="83" t="s">
        <v>360</v>
      </c>
      <c r="B112" s="90" t="s">
        <v>64</v>
      </c>
      <c r="C112" s="90"/>
      <c r="D112" s="90"/>
      <c r="E112" s="90"/>
      <c r="F112" s="90"/>
      <c r="G112" s="67">
        <v>-48313.13</v>
      </c>
      <c r="H112" s="85"/>
      <c r="I112" s="86"/>
      <c r="J112" s="86"/>
      <c r="K112" s="86"/>
      <c r="L112" s="86"/>
    </row>
    <row r="113" spans="1:12" ht="13.5">
      <c r="A113" s="83" t="s">
        <v>361</v>
      </c>
      <c r="B113" s="90" t="s">
        <v>65</v>
      </c>
      <c r="C113" s="90"/>
      <c r="D113" s="90"/>
      <c r="E113" s="90"/>
      <c r="F113" s="90"/>
      <c r="G113" s="67">
        <v>4390</v>
      </c>
      <c r="H113" s="85" t="s">
        <v>564</v>
      </c>
      <c r="I113" s="86" t="s">
        <v>573</v>
      </c>
      <c r="J113" s="86" t="s">
        <v>566</v>
      </c>
      <c r="K113" s="86"/>
      <c r="L113" s="86"/>
    </row>
    <row r="114" spans="1:12" ht="13.5">
      <c r="A114" s="83" t="s">
        <v>362</v>
      </c>
      <c r="B114" s="90" t="s">
        <v>66</v>
      </c>
      <c r="C114" s="90"/>
      <c r="D114" s="90"/>
      <c r="E114" s="90"/>
      <c r="F114" s="90"/>
      <c r="G114" s="67">
        <v>1470</v>
      </c>
      <c r="H114" s="85" t="s">
        <v>582</v>
      </c>
      <c r="I114" s="86" t="s">
        <v>184</v>
      </c>
      <c r="J114" s="86" t="s">
        <v>568</v>
      </c>
      <c r="K114" s="86"/>
      <c r="L114" s="86"/>
    </row>
    <row r="115" spans="1:12" ht="13.5">
      <c r="A115" s="83" t="s">
        <v>368</v>
      </c>
      <c r="B115" s="97" t="s">
        <v>71</v>
      </c>
      <c r="C115" s="97"/>
      <c r="D115" s="97"/>
      <c r="E115" s="97"/>
      <c r="F115" s="97"/>
      <c r="G115" s="71">
        <v>13799.99</v>
      </c>
      <c r="H115" s="85" t="s">
        <v>570</v>
      </c>
      <c r="I115" s="86" t="s">
        <v>573</v>
      </c>
      <c r="J115" s="86" t="s">
        <v>566</v>
      </c>
      <c r="K115" s="86"/>
      <c r="L115" s="86"/>
    </row>
    <row r="116" spans="1:12" ht="13.5">
      <c r="A116" s="83" t="s">
        <v>370</v>
      </c>
      <c r="B116" s="90" t="s">
        <v>73</v>
      </c>
      <c r="C116" s="90"/>
      <c r="D116" s="90"/>
      <c r="E116" s="90"/>
      <c r="F116" s="90"/>
      <c r="G116" s="67">
        <v>7900</v>
      </c>
      <c r="H116" s="85" t="s">
        <v>564</v>
      </c>
      <c r="I116" s="86" t="s">
        <v>573</v>
      </c>
      <c r="J116" s="86" t="s">
        <v>566</v>
      </c>
      <c r="K116" s="86"/>
      <c r="L116" s="86"/>
    </row>
    <row r="117" spans="1:12" ht="13.5">
      <c r="A117" s="83" t="s">
        <v>371</v>
      </c>
      <c r="B117" s="98" t="s">
        <v>74</v>
      </c>
      <c r="C117" s="98"/>
      <c r="D117" s="98"/>
      <c r="E117" s="98"/>
      <c r="F117" s="98"/>
      <c r="G117" s="71">
        <v>2100</v>
      </c>
      <c r="H117" s="85" t="s">
        <v>579</v>
      </c>
      <c r="I117" s="86"/>
      <c r="J117" s="86" t="s">
        <v>572</v>
      </c>
      <c r="K117" s="86"/>
      <c r="L117" s="86"/>
    </row>
    <row r="118" spans="1:12" ht="13.5">
      <c r="A118" s="83" t="s">
        <v>372</v>
      </c>
      <c r="B118" s="97" t="s">
        <v>75</v>
      </c>
      <c r="C118" s="97"/>
      <c r="D118" s="97"/>
      <c r="E118" s="97"/>
      <c r="F118" s="97"/>
      <c r="G118" s="71">
        <v>4499</v>
      </c>
      <c r="H118" s="85" t="s">
        <v>564</v>
      </c>
      <c r="I118" s="86" t="s">
        <v>41</v>
      </c>
      <c r="J118" s="86" t="s">
        <v>568</v>
      </c>
      <c r="K118" s="86"/>
      <c r="L118" s="86"/>
    </row>
    <row r="119" spans="1:12" ht="24">
      <c r="A119" s="83" t="s">
        <v>373</v>
      </c>
      <c r="B119" s="90" t="s">
        <v>76</v>
      </c>
      <c r="C119" s="90"/>
      <c r="D119" s="90"/>
      <c r="E119" s="90"/>
      <c r="F119" s="90"/>
      <c r="G119" s="72">
        <v>54094.33</v>
      </c>
      <c r="H119" s="85" t="s">
        <v>564</v>
      </c>
      <c r="I119" s="86" t="s">
        <v>577</v>
      </c>
      <c r="J119" s="86" t="s">
        <v>566</v>
      </c>
      <c r="K119" s="86"/>
      <c r="L119" s="86"/>
    </row>
    <row r="120" spans="1:12" ht="13.5">
      <c r="A120" s="83" t="s">
        <v>374</v>
      </c>
      <c r="B120" s="90" t="s">
        <v>77</v>
      </c>
      <c r="C120" s="90"/>
      <c r="D120" s="90"/>
      <c r="E120" s="90"/>
      <c r="F120" s="90"/>
      <c r="G120" s="72">
        <v>6725</v>
      </c>
      <c r="H120" s="85" t="s">
        <v>564</v>
      </c>
      <c r="I120" s="86" t="s">
        <v>569</v>
      </c>
      <c r="J120" s="86" t="s">
        <v>568</v>
      </c>
      <c r="K120" s="86"/>
      <c r="L120" s="86"/>
    </row>
    <row r="121" spans="1:12" ht="24">
      <c r="A121" s="83" t="s">
        <v>375</v>
      </c>
      <c r="B121" s="90" t="s">
        <v>180</v>
      </c>
      <c r="C121" s="90"/>
      <c r="D121" s="90"/>
      <c r="E121" s="90"/>
      <c r="F121" s="90"/>
      <c r="G121" s="72">
        <f>(12064.09+2672.41)*1.16</f>
        <v>17094.34</v>
      </c>
      <c r="H121" s="85" t="s">
        <v>564</v>
      </c>
      <c r="I121" s="86" t="s">
        <v>573</v>
      </c>
      <c r="J121" s="86" t="s">
        <v>566</v>
      </c>
      <c r="K121" s="86"/>
      <c r="L121" s="86"/>
    </row>
    <row r="122" spans="1:12" ht="13.5">
      <c r="A122" s="83" t="s">
        <v>376</v>
      </c>
      <c r="B122" s="90" t="s">
        <v>181</v>
      </c>
      <c r="C122" s="90"/>
      <c r="D122" s="90"/>
      <c r="E122" s="90"/>
      <c r="F122" s="90"/>
      <c r="G122" s="72">
        <f>(1155.35+3318.97)*1.16</f>
        <v>5190.2112</v>
      </c>
      <c r="H122" s="85" t="s">
        <v>570</v>
      </c>
      <c r="I122" s="86" t="s">
        <v>573</v>
      </c>
      <c r="J122" s="86" t="s">
        <v>572</v>
      </c>
      <c r="K122" s="86"/>
      <c r="L122" s="86"/>
    </row>
    <row r="123" spans="1:12" ht="13.5">
      <c r="A123" s="83" t="s">
        <v>377</v>
      </c>
      <c r="B123" s="90" t="s">
        <v>182</v>
      </c>
      <c r="C123" s="90"/>
      <c r="D123" s="90"/>
      <c r="E123" s="90"/>
      <c r="F123" s="90"/>
      <c r="G123" s="72">
        <f>+(2860.59+129.3)*1.16</f>
        <v>3468.2724000000003</v>
      </c>
      <c r="H123" s="85" t="s">
        <v>564</v>
      </c>
      <c r="I123" s="86" t="s">
        <v>573</v>
      </c>
      <c r="J123" s="86" t="s">
        <v>566</v>
      </c>
      <c r="K123" s="86"/>
      <c r="L123" s="86"/>
    </row>
    <row r="124" spans="1:12" ht="13.5">
      <c r="A124" s="83" t="s">
        <v>378</v>
      </c>
      <c r="B124" s="90" t="s">
        <v>183</v>
      </c>
      <c r="C124" s="90"/>
      <c r="D124" s="90"/>
      <c r="E124" s="90"/>
      <c r="F124" s="90"/>
      <c r="G124" s="72">
        <v>5258.62</v>
      </c>
      <c r="H124" s="85" t="s">
        <v>564</v>
      </c>
      <c r="I124" s="86" t="s">
        <v>574</v>
      </c>
      <c r="J124" s="86" t="s">
        <v>568</v>
      </c>
      <c r="K124" s="86"/>
      <c r="L124" s="86"/>
    </row>
    <row r="125" spans="1:12" ht="13.5">
      <c r="A125" s="83" t="s">
        <v>379</v>
      </c>
      <c r="B125" s="90" t="s">
        <v>183</v>
      </c>
      <c r="C125" s="90"/>
      <c r="D125" s="90"/>
      <c r="E125" s="90"/>
      <c r="F125" s="90"/>
      <c r="G125" s="72">
        <v>5258.62</v>
      </c>
      <c r="H125" s="85" t="s">
        <v>564</v>
      </c>
      <c r="I125" s="86" t="s">
        <v>569</v>
      </c>
      <c r="J125" s="86" t="s">
        <v>568</v>
      </c>
      <c r="K125" s="86"/>
      <c r="L125" s="86"/>
    </row>
    <row r="126" spans="1:12" ht="13.5">
      <c r="A126" s="83" t="s">
        <v>380</v>
      </c>
      <c r="B126" s="90" t="s">
        <v>183</v>
      </c>
      <c r="C126" s="90"/>
      <c r="D126" s="90"/>
      <c r="E126" s="90"/>
      <c r="F126" s="90"/>
      <c r="G126" s="72">
        <v>5258.62</v>
      </c>
      <c r="H126" s="85" t="s">
        <v>564</v>
      </c>
      <c r="I126" s="86" t="s">
        <v>184</v>
      </c>
      <c r="J126" s="86" t="s">
        <v>568</v>
      </c>
      <c r="K126" s="86"/>
      <c r="L126" s="86"/>
    </row>
    <row r="127" spans="1:12" ht="13.5">
      <c r="A127" s="83" t="s">
        <v>381</v>
      </c>
      <c r="B127" s="90" t="s">
        <v>198</v>
      </c>
      <c r="C127" s="90"/>
      <c r="D127" s="90"/>
      <c r="E127" s="90"/>
      <c r="F127" s="90"/>
      <c r="G127" s="72">
        <v>23896</v>
      </c>
      <c r="H127" s="85" t="s">
        <v>564</v>
      </c>
      <c r="I127" s="86" t="s">
        <v>583</v>
      </c>
      <c r="J127" s="86" t="s">
        <v>568</v>
      </c>
      <c r="K127" s="86"/>
      <c r="L127" s="86"/>
    </row>
    <row r="128" spans="1:12" ht="13.5">
      <c r="A128" s="83" t="s">
        <v>382</v>
      </c>
      <c r="B128" s="90" t="s">
        <v>200</v>
      </c>
      <c r="C128" s="90"/>
      <c r="D128" s="90"/>
      <c r="E128" s="90"/>
      <c r="F128" s="90"/>
      <c r="G128" s="72">
        <v>948.29</v>
      </c>
      <c r="H128" s="85" t="s">
        <v>582</v>
      </c>
      <c r="I128" s="86" t="s">
        <v>569</v>
      </c>
      <c r="J128" s="86" t="s">
        <v>568</v>
      </c>
      <c r="K128" s="86"/>
      <c r="L128" s="86"/>
    </row>
    <row r="129" spans="1:12" ht="13.5">
      <c r="A129" s="83" t="s">
        <v>383</v>
      </c>
      <c r="B129" s="90" t="s">
        <v>201</v>
      </c>
      <c r="C129" s="90"/>
      <c r="D129" s="90"/>
      <c r="E129" s="90"/>
      <c r="F129" s="90"/>
      <c r="G129" s="72">
        <f>290*1.16</f>
        <v>336.4</v>
      </c>
      <c r="H129" s="85" t="s">
        <v>582</v>
      </c>
      <c r="I129" s="86" t="s">
        <v>573</v>
      </c>
      <c r="J129" s="86" t="s">
        <v>566</v>
      </c>
      <c r="K129" s="86"/>
      <c r="L129" s="86"/>
    </row>
    <row r="130" spans="1:12" ht="13.5">
      <c r="A130" s="83" t="s">
        <v>384</v>
      </c>
      <c r="B130" s="90" t="s">
        <v>201</v>
      </c>
      <c r="C130" s="90"/>
      <c r="D130" s="90"/>
      <c r="E130" s="90"/>
      <c r="F130" s="90"/>
      <c r="G130" s="72">
        <f>290*1.16</f>
        <v>336.4</v>
      </c>
      <c r="H130" s="85" t="s">
        <v>582</v>
      </c>
      <c r="I130" s="86" t="s">
        <v>184</v>
      </c>
      <c r="J130" s="86" t="s">
        <v>568</v>
      </c>
      <c r="K130" s="86"/>
      <c r="L130" s="86"/>
    </row>
    <row r="131" spans="1:12" ht="13.5">
      <c r="A131" s="83" t="s">
        <v>385</v>
      </c>
      <c r="B131" s="90" t="s">
        <v>202</v>
      </c>
      <c r="C131" s="90"/>
      <c r="D131" s="90"/>
      <c r="E131" s="90"/>
      <c r="F131" s="90"/>
      <c r="G131" s="72">
        <f>790*1.16</f>
        <v>916.4</v>
      </c>
      <c r="H131" s="85" t="s">
        <v>564</v>
      </c>
      <c r="I131" s="86" t="s">
        <v>573</v>
      </c>
      <c r="J131" s="86" t="s">
        <v>566</v>
      </c>
      <c r="K131" s="86"/>
      <c r="L131" s="86"/>
    </row>
    <row r="132" spans="1:12" ht="13.5">
      <c r="A132" s="83" t="s">
        <v>386</v>
      </c>
      <c r="B132" s="90" t="s">
        <v>202</v>
      </c>
      <c r="C132" s="90"/>
      <c r="D132" s="90"/>
      <c r="E132" s="90"/>
      <c r="F132" s="90"/>
      <c r="G132" s="72">
        <f>790*1.16</f>
        <v>916.4</v>
      </c>
      <c r="H132" s="85" t="s">
        <v>564</v>
      </c>
      <c r="I132" s="86" t="s">
        <v>184</v>
      </c>
      <c r="J132" s="86" t="s">
        <v>568</v>
      </c>
      <c r="K132" s="86"/>
      <c r="L132" s="86"/>
    </row>
    <row r="133" spans="1:12" ht="13.5">
      <c r="A133" s="83" t="s">
        <v>387</v>
      </c>
      <c r="B133" s="90" t="s">
        <v>203</v>
      </c>
      <c r="C133" s="90"/>
      <c r="D133" s="90"/>
      <c r="E133" s="90"/>
      <c r="F133" s="90"/>
      <c r="G133" s="72">
        <f>950*1.16</f>
        <v>1102</v>
      </c>
      <c r="H133" s="85" t="s">
        <v>564</v>
      </c>
      <c r="I133" s="86" t="s">
        <v>573</v>
      </c>
      <c r="J133" s="86" t="s">
        <v>566</v>
      </c>
      <c r="K133" s="86"/>
      <c r="L133" s="86"/>
    </row>
    <row r="134" spans="1:12" ht="13.5">
      <c r="A134" s="83" t="s">
        <v>388</v>
      </c>
      <c r="B134" s="90" t="s">
        <v>204</v>
      </c>
      <c r="C134" s="90"/>
      <c r="D134" s="90"/>
      <c r="E134" s="90"/>
      <c r="F134" s="90"/>
      <c r="G134" s="72">
        <f>1300*1.16</f>
        <v>1508</v>
      </c>
      <c r="H134" s="85" t="s">
        <v>564</v>
      </c>
      <c r="I134" s="86" t="s">
        <v>573</v>
      </c>
      <c r="J134" s="86" t="s">
        <v>566</v>
      </c>
      <c r="K134" s="86"/>
      <c r="L134" s="86"/>
    </row>
    <row r="135" spans="1:12" ht="13.5">
      <c r="A135" s="83" t="s">
        <v>389</v>
      </c>
      <c r="B135" s="90" t="s">
        <v>205</v>
      </c>
      <c r="C135" s="90"/>
      <c r="D135" s="90"/>
      <c r="E135" s="90"/>
      <c r="F135" s="90"/>
      <c r="G135" s="72">
        <f>800*1.16</f>
        <v>927.9999999999999</v>
      </c>
      <c r="H135" s="85" t="s">
        <v>564</v>
      </c>
      <c r="I135" s="86" t="s">
        <v>573</v>
      </c>
      <c r="J135" s="86" t="s">
        <v>566</v>
      </c>
      <c r="K135" s="86"/>
      <c r="L135" s="86"/>
    </row>
    <row r="136" spans="1:12" ht="13.5">
      <c r="A136" s="83" t="s">
        <v>390</v>
      </c>
      <c r="B136" s="90" t="s">
        <v>205</v>
      </c>
      <c r="C136" s="90"/>
      <c r="D136" s="90"/>
      <c r="E136" s="90"/>
      <c r="F136" s="90"/>
      <c r="G136" s="72">
        <f>800*1.16</f>
        <v>927.9999999999999</v>
      </c>
      <c r="H136" s="85" t="s">
        <v>564</v>
      </c>
      <c r="I136" s="86" t="s">
        <v>573</v>
      </c>
      <c r="J136" s="86" t="s">
        <v>566</v>
      </c>
      <c r="K136" s="86"/>
      <c r="L136" s="86"/>
    </row>
    <row r="137" spans="1:12" ht="13.5">
      <c r="A137" s="83" t="s">
        <v>391</v>
      </c>
      <c r="B137" s="90" t="s">
        <v>206</v>
      </c>
      <c r="C137" s="90"/>
      <c r="D137" s="90"/>
      <c r="E137" s="90"/>
      <c r="F137" s="90"/>
      <c r="G137" s="72">
        <f>580*1.16</f>
        <v>672.8</v>
      </c>
      <c r="H137" s="85" t="s">
        <v>564</v>
      </c>
      <c r="I137" s="86" t="s">
        <v>584</v>
      </c>
      <c r="J137" s="86" t="s">
        <v>566</v>
      </c>
      <c r="K137" s="86"/>
      <c r="L137" s="86"/>
    </row>
    <row r="138" spans="1:12" ht="13.5">
      <c r="A138" s="83" t="s">
        <v>392</v>
      </c>
      <c r="B138" s="90" t="s">
        <v>206</v>
      </c>
      <c r="C138" s="90"/>
      <c r="D138" s="90"/>
      <c r="E138" s="90"/>
      <c r="F138" s="90"/>
      <c r="G138" s="72">
        <f>580*1.16</f>
        <v>672.8</v>
      </c>
      <c r="H138" s="85" t="s">
        <v>564</v>
      </c>
      <c r="I138" s="86" t="s">
        <v>184</v>
      </c>
      <c r="J138" s="86" t="s">
        <v>568</v>
      </c>
      <c r="K138" s="86"/>
      <c r="L138" s="86"/>
    </row>
    <row r="139" spans="1:12" ht="13.5">
      <c r="A139" s="83" t="s">
        <v>393</v>
      </c>
      <c r="B139" s="90" t="s">
        <v>207</v>
      </c>
      <c r="C139" s="90"/>
      <c r="D139" s="90"/>
      <c r="E139" s="90"/>
      <c r="F139" s="90"/>
      <c r="G139" s="72">
        <f>230*1.16</f>
        <v>266.79999999999995</v>
      </c>
      <c r="H139" s="85" t="s">
        <v>564</v>
      </c>
      <c r="I139" s="86" t="s">
        <v>573</v>
      </c>
      <c r="J139" s="86" t="s">
        <v>566</v>
      </c>
      <c r="K139" s="86"/>
      <c r="L139" s="86"/>
    </row>
    <row r="140" spans="1:12" ht="13.5">
      <c r="A140" s="83" t="s">
        <v>516</v>
      </c>
      <c r="B140" s="90" t="s">
        <v>518</v>
      </c>
      <c r="C140" s="90"/>
      <c r="D140" s="90"/>
      <c r="E140" s="90"/>
      <c r="F140" s="90"/>
      <c r="G140" s="72">
        <v>6206.9</v>
      </c>
      <c r="H140" s="85" t="s">
        <v>564</v>
      </c>
      <c r="I140" s="86" t="s">
        <v>26</v>
      </c>
      <c r="J140" s="86" t="s">
        <v>568</v>
      </c>
      <c r="K140" s="86"/>
      <c r="L140" s="86"/>
    </row>
    <row r="141" spans="1:12" ht="13.5">
      <c r="A141" s="83" t="s">
        <v>517</v>
      </c>
      <c r="B141" s="90" t="s">
        <v>519</v>
      </c>
      <c r="C141" s="90"/>
      <c r="D141" s="90"/>
      <c r="E141" s="90"/>
      <c r="F141" s="90"/>
      <c r="G141" s="72">
        <v>1490</v>
      </c>
      <c r="H141" s="85" t="s">
        <v>564</v>
      </c>
      <c r="I141" s="86" t="s">
        <v>585</v>
      </c>
      <c r="J141" s="86" t="s">
        <v>566</v>
      </c>
      <c r="K141" s="86"/>
      <c r="L141" s="86"/>
    </row>
    <row r="142" spans="1:12" ht="13.5">
      <c r="A142" s="83" t="s">
        <v>545</v>
      </c>
      <c r="B142" s="90" t="s">
        <v>534</v>
      </c>
      <c r="C142" s="90" t="s">
        <v>534</v>
      </c>
      <c r="D142" s="90"/>
      <c r="E142" s="90"/>
      <c r="F142" s="90"/>
      <c r="G142" s="72">
        <v>6148</v>
      </c>
      <c r="H142" s="85" t="s">
        <v>564</v>
      </c>
      <c r="I142" s="86" t="s">
        <v>184</v>
      </c>
      <c r="J142" s="86" t="s">
        <v>568</v>
      </c>
      <c r="K142" s="86"/>
      <c r="L142" s="86"/>
    </row>
    <row r="143" spans="1:12" ht="13.5">
      <c r="A143" s="83" t="s">
        <v>546</v>
      </c>
      <c r="B143" s="90" t="s">
        <v>536</v>
      </c>
      <c r="C143" s="90" t="s">
        <v>536</v>
      </c>
      <c r="D143" s="90"/>
      <c r="E143" s="90"/>
      <c r="F143" s="90"/>
      <c r="G143" s="72">
        <v>4875</v>
      </c>
      <c r="H143" s="85" t="s">
        <v>564</v>
      </c>
      <c r="I143" s="86" t="s">
        <v>573</v>
      </c>
      <c r="J143" s="86" t="s">
        <v>566</v>
      </c>
      <c r="K143" s="86"/>
      <c r="L143" s="86"/>
    </row>
    <row r="144" spans="1:12" ht="13.5">
      <c r="A144" s="83" t="s">
        <v>589</v>
      </c>
      <c r="B144" s="99" t="s">
        <v>550</v>
      </c>
      <c r="C144" s="90"/>
      <c r="D144" s="90"/>
      <c r="E144" s="90"/>
      <c r="F144" s="90"/>
      <c r="G144" s="73">
        <v>1728.4</v>
      </c>
      <c r="H144" s="85"/>
      <c r="I144" s="100" t="s">
        <v>588</v>
      </c>
      <c r="J144" s="86" t="s">
        <v>566</v>
      </c>
      <c r="K144" s="86"/>
      <c r="L144" s="86"/>
    </row>
    <row r="145" spans="1:12" ht="13.5">
      <c r="A145" s="83" t="s">
        <v>590</v>
      </c>
      <c r="B145" s="99" t="s">
        <v>552</v>
      </c>
      <c r="C145" s="90"/>
      <c r="D145" s="90"/>
      <c r="E145" s="90"/>
      <c r="F145" s="90"/>
      <c r="G145" s="73">
        <v>10193.97</v>
      </c>
      <c r="H145" s="85"/>
      <c r="I145" s="100" t="s">
        <v>532</v>
      </c>
      <c r="J145" s="86" t="s">
        <v>568</v>
      </c>
      <c r="K145" s="86"/>
      <c r="L145" s="86"/>
    </row>
    <row r="146" spans="1:12" ht="13.5">
      <c r="A146" s="83" t="s">
        <v>591</v>
      </c>
      <c r="B146" s="99" t="s">
        <v>555</v>
      </c>
      <c r="C146" s="90"/>
      <c r="D146" s="90"/>
      <c r="E146" s="90"/>
      <c r="F146" s="90"/>
      <c r="G146" s="73">
        <v>1500</v>
      </c>
      <c r="H146" s="85"/>
      <c r="I146" s="100" t="s">
        <v>554</v>
      </c>
      <c r="J146" s="86" t="s">
        <v>568</v>
      </c>
      <c r="K146" s="86"/>
      <c r="L146" s="86">
        <f>SUM(G83:G146)</f>
        <v>291198.26359999995</v>
      </c>
    </row>
    <row r="147" spans="1:12" ht="13.5">
      <c r="A147" s="91"/>
      <c r="B147" s="92" t="s">
        <v>169</v>
      </c>
      <c r="C147" s="92"/>
      <c r="D147" s="92"/>
      <c r="E147" s="92"/>
      <c r="F147" s="92"/>
      <c r="G147" s="69"/>
      <c r="H147" s="93"/>
      <c r="I147" s="94"/>
      <c r="J147" s="94"/>
      <c r="K147" s="94"/>
      <c r="L147" s="94"/>
    </row>
    <row r="148" spans="1:12" ht="24">
      <c r="A148" s="83" t="s">
        <v>394</v>
      </c>
      <c r="B148" s="90" t="s">
        <v>84</v>
      </c>
      <c r="C148" s="90"/>
      <c r="D148" s="90"/>
      <c r="E148" s="90"/>
      <c r="F148" s="90"/>
      <c r="G148" s="67">
        <v>120700</v>
      </c>
      <c r="H148" s="85" t="s">
        <v>564</v>
      </c>
      <c r="I148" s="86" t="s">
        <v>584</v>
      </c>
      <c r="J148" s="86" t="s">
        <v>566</v>
      </c>
      <c r="K148" s="86"/>
      <c r="L148" s="86"/>
    </row>
    <row r="149" spans="1:12" ht="24">
      <c r="A149" s="83" t="s">
        <v>395</v>
      </c>
      <c r="B149" s="90" t="s">
        <v>85</v>
      </c>
      <c r="C149" s="90"/>
      <c r="D149" s="90"/>
      <c r="E149" s="90"/>
      <c r="F149" s="90"/>
      <c r="G149" s="67">
        <v>119993.3</v>
      </c>
      <c r="H149" s="85" t="s">
        <v>570</v>
      </c>
      <c r="I149" s="86" t="s">
        <v>573</v>
      </c>
      <c r="J149" s="86" t="s">
        <v>566</v>
      </c>
      <c r="K149" s="86"/>
      <c r="L149" s="86"/>
    </row>
    <row r="150" spans="1:12" ht="24">
      <c r="A150" s="83" t="s">
        <v>396</v>
      </c>
      <c r="B150" s="90" t="s">
        <v>86</v>
      </c>
      <c r="C150" s="90"/>
      <c r="D150" s="90"/>
      <c r="E150" s="90"/>
      <c r="F150" s="90"/>
      <c r="G150" s="67">
        <v>134695.65</v>
      </c>
      <c r="H150" s="85" t="s">
        <v>564</v>
      </c>
      <c r="I150" s="86" t="s">
        <v>569</v>
      </c>
      <c r="J150" s="86" t="s">
        <v>568</v>
      </c>
      <c r="K150" s="86"/>
      <c r="L150" s="86"/>
    </row>
    <row r="151" spans="1:12" ht="24">
      <c r="A151" s="83" t="s">
        <v>397</v>
      </c>
      <c r="B151" s="90" t="s">
        <v>87</v>
      </c>
      <c r="C151" s="90"/>
      <c r="D151" s="90"/>
      <c r="E151" s="90"/>
      <c r="F151" s="90"/>
      <c r="G151" s="67">
        <v>189295.65</v>
      </c>
      <c r="H151" s="85" t="s">
        <v>564</v>
      </c>
      <c r="I151" s="86" t="s">
        <v>26</v>
      </c>
      <c r="J151" s="86" t="s">
        <v>568</v>
      </c>
      <c r="K151" s="86"/>
      <c r="L151" s="86"/>
    </row>
    <row r="152" spans="1:12" ht="13.5">
      <c r="A152" s="83" t="s">
        <v>398</v>
      </c>
      <c r="B152" s="90" t="s">
        <v>88</v>
      </c>
      <c r="C152" s="90"/>
      <c r="D152" s="90"/>
      <c r="E152" s="90"/>
      <c r="F152" s="90"/>
      <c r="G152" s="67">
        <f>-548509.27+70202.89+120700</f>
        <v>-357606.38</v>
      </c>
      <c r="H152" s="85"/>
      <c r="I152" s="86"/>
      <c r="J152" s="86"/>
      <c r="K152" s="86"/>
      <c r="L152" s="86"/>
    </row>
    <row r="153" spans="1:12" ht="13.5">
      <c r="A153" s="83" t="s">
        <v>399</v>
      </c>
      <c r="B153" s="90" t="s">
        <v>89</v>
      </c>
      <c r="C153" s="90"/>
      <c r="D153" s="90"/>
      <c r="E153" s="90"/>
      <c r="F153" s="90"/>
      <c r="G153" s="67">
        <f>934883.85+887549.33</f>
        <v>1822433.18</v>
      </c>
      <c r="H153" s="85" t="s">
        <v>564</v>
      </c>
      <c r="I153" s="86" t="s">
        <v>196</v>
      </c>
      <c r="J153" s="86" t="s">
        <v>566</v>
      </c>
      <c r="K153" s="86"/>
      <c r="L153" s="86"/>
    </row>
    <row r="154" spans="1:12" ht="13.5">
      <c r="A154" s="83" t="s">
        <v>400</v>
      </c>
      <c r="B154" s="90" t="s">
        <v>90</v>
      </c>
      <c r="C154" s="90"/>
      <c r="D154" s="90"/>
      <c r="E154" s="90"/>
      <c r="F154" s="90"/>
      <c r="G154" s="67">
        <f>320711+320711</f>
        <v>641422</v>
      </c>
      <c r="H154" s="85" t="s">
        <v>564</v>
      </c>
      <c r="I154" s="86" t="s">
        <v>196</v>
      </c>
      <c r="J154" s="86" t="s">
        <v>566</v>
      </c>
      <c r="K154" s="86"/>
      <c r="L154" s="86"/>
    </row>
    <row r="155" spans="1:12" ht="13.5">
      <c r="A155" s="83" t="s">
        <v>401</v>
      </c>
      <c r="B155" s="97" t="s">
        <v>91</v>
      </c>
      <c r="C155" s="97"/>
      <c r="D155" s="97"/>
      <c r="E155" s="97"/>
      <c r="F155" s="97"/>
      <c r="G155" s="74">
        <v>1167802.21</v>
      </c>
      <c r="H155" s="85" t="s">
        <v>564</v>
      </c>
      <c r="I155" s="86" t="s">
        <v>584</v>
      </c>
      <c r="J155" s="86" t="s">
        <v>82</v>
      </c>
      <c r="K155" s="86"/>
      <c r="L155" s="86"/>
    </row>
    <row r="156" spans="1:12" ht="13.5">
      <c r="A156" s="83" t="s">
        <v>402</v>
      </c>
      <c r="B156" s="87" t="s">
        <v>92</v>
      </c>
      <c r="C156" s="87"/>
      <c r="D156" s="87"/>
      <c r="E156" s="87"/>
      <c r="F156" s="87"/>
      <c r="G156" s="65">
        <v>178052</v>
      </c>
      <c r="H156" s="85" t="s">
        <v>564</v>
      </c>
      <c r="I156" s="86" t="s">
        <v>584</v>
      </c>
      <c r="J156" s="86" t="s">
        <v>566</v>
      </c>
      <c r="K156" s="86"/>
      <c r="L156" s="86"/>
    </row>
    <row r="157" spans="1:12" ht="13.5">
      <c r="A157" s="83" t="s">
        <v>403</v>
      </c>
      <c r="B157" s="87" t="s">
        <v>93</v>
      </c>
      <c r="C157" s="87"/>
      <c r="D157" s="87"/>
      <c r="E157" s="87"/>
      <c r="F157" s="87"/>
      <c r="G157" s="65">
        <v>276082</v>
      </c>
      <c r="H157" s="85" t="s">
        <v>564</v>
      </c>
      <c r="I157" s="86" t="s">
        <v>196</v>
      </c>
      <c r="J157" s="86" t="s">
        <v>566</v>
      </c>
      <c r="K157" s="86"/>
      <c r="L157" s="86"/>
    </row>
    <row r="158" spans="1:12" ht="13.5">
      <c r="A158" s="83" t="s">
        <v>404</v>
      </c>
      <c r="B158" s="90" t="s">
        <v>94</v>
      </c>
      <c r="C158" s="90"/>
      <c r="D158" s="90"/>
      <c r="E158" s="90"/>
      <c r="F158" s="90"/>
      <c r="G158" s="67">
        <v>251200</v>
      </c>
      <c r="H158" s="85" t="s">
        <v>564</v>
      </c>
      <c r="I158" s="86" t="s">
        <v>573</v>
      </c>
      <c r="J158" s="86" t="s">
        <v>566</v>
      </c>
      <c r="K158" s="86"/>
      <c r="L158" s="86"/>
    </row>
    <row r="159" spans="1:12" ht="13.5">
      <c r="A159" s="83" t="s">
        <v>405</v>
      </c>
      <c r="B159" s="90" t="s">
        <v>95</v>
      </c>
      <c r="C159" s="90"/>
      <c r="D159" s="90"/>
      <c r="E159" s="90"/>
      <c r="F159" s="90"/>
      <c r="G159" s="67">
        <f>31800-3800</f>
        <v>28000</v>
      </c>
      <c r="H159" s="85" t="s">
        <v>564</v>
      </c>
      <c r="I159" s="86" t="s">
        <v>196</v>
      </c>
      <c r="J159" s="86" t="s">
        <v>566</v>
      </c>
      <c r="K159" s="86"/>
      <c r="L159" s="86"/>
    </row>
    <row r="160" spans="1:12" ht="13.5">
      <c r="A160" s="83" t="s">
        <v>406</v>
      </c>
      <c r="B160" s="90" t="s">
        <v>187</v>
      </c>
      <c r="C160" s="90"/>
      <c r="D160" s="90"/>
      <c r="E160" s="90"/>
      <c r="F160" s="90"/>
      <c r="G160" s="67">
        <v>241637.93</v>
      </c>
      <c r="H160" s="85" t="s">
        <v>564</v>
      </c>
      <c r="I160" s="86" t="s">
        <v>580</v>
      </c>
      <c r="J160" s="86" t="s">
        <v>568</v>
      </c>
      <c r="K160" s="86"/>
      <c r="L160" s="86">
        <f>SUM(G148:G160)</f>
        <v>4813707.539999999</v>
      </c>
    </row>
    <row r="161" spans="1:12" ht="13.5">
      <c r="A161" s="91"/>
      <c r="B161" s="92" t="s">
        <v>170</v>
      </c>
      <c r="C161" s="92"/>
      <c r="D161" s="92"/>
      <c r="E161" s="92"/>
      <c r="F161" s="92"/>
      <c r="G161" s="69"/>
      <c r="H161" s="93"/>
      <c r="I161" s="94"/>
      <c r="J161" s="94"/>
      <c r="K161" s="94"/>
      <c r="L161" s="94"/>
    </row>
    <row r="162" spans="1:12" ht="13.5">
      <c r="A162" s="83" t="s">
        <v>407</v>
      </c>
      <c r="B162" s="98" t="s">
        <v>96</v>
      </c>
      <c r="C162" s="101"/>
      <c r="D162" s="101"/>
      <c r="E162" s="101"/>
      <c r="F162" s="101"/>
      <c r="G162" s="71">
        <v>864.2</v>
      </c>
      <c r="H162" s="85" t="s">
        <v>564</v>
      </c>
      <c r="I162" s="86" t="s">
        <v>573</v>
      </c>
      <c r="J162" s="86" t="s">
        <v>566</v>
      </c>
      <c r="K162" s="86"/>
      <c r="L162" s="86"/>
    </row>
    <row r="163" spans="1:12" ht="13.5">
      <c r="A163" s="83" t="s">
        <v>408</v>
      </c>
      <c r="B163" s="97" t="s">
        <v>96</v>
      </c>
      <c r="C163" s="101"/>
      <c r="D163" s="101"/>
      <c r="E163" s="101"/>
      <c r="F163" s="101"/>
      <c r="G163" s="71">
        <v>864.2</v>
      </c>
      <c r="H163" s="85" t="s">
        <v>564</v>
      </c>
      <c r="I163" s="86" t="s">
        <v>573</v>
      </c>
      <c r="J163" s="86" t="s">
        <v>566</v>
      </c>
      <c r="K163" s="86"/>
      <c r="L163" s="86"/>
    </row>
    <row r="164" spans="1:12" ht="13.5">
      <c r="A164" s="83" t="s">
        <v>409</v>
      </c>
      <c r="B164" s="97" t="s">
        <v>96</v>
      </c>
      <c r="C164" s="101"/>
      <c r="D164" s="101"/>
      <c r="E164" s="101"/>
      <c r="F164" s="101"/>
      <c r="G164" s="71">
        <v>864.2</v>
      </c>
      <c r="H164" s="85" t="s">
        <v>564</v>
      </c>
      <c r="I164" s="86" t="s">
        <v>573</v>
      </c>
      <c r="J164" s="86" t="s">
        <v>566</v>
      </c>
      <c r="K164" s="86"/>
      <c r="L164" s="86"/>
    </row>
    <row r="165" spans="1:12" ht="13.5">
      <c r="A165" s="83" t="s">
        <v>410</v>
      </c>
      <c r="B165" s="97" t="s">
        <v>96</v>
      </c>
      <c r="C165" s="101"/>
      <c r="D165" s="101"/>
      <c r="E165" s="101"/>
      <c r="F165" s="101"/>
      <c r="G165" s="71">
        <v>864.2</v>
      </c>
      <c r="H165" s="85" t="s">
        <v>564</v>
      </c>
      <c r="I165" s="86" t="s">
        <v>573</v>
      </c>
      <c r="J165" s="86" t="s">
        <v>566</v>
      </c>
      <c r="K165" s="86"/>
      <c r="L165" s="86"/>
    </row>
    <row r="166" spans="1:12" ht="13.5">
      <c r="A166" s="83" t="s">
        <v>411</v>
      </c>
      <c r="B166" s="97" t="s">
        <v>96</v>
      </c>
      <c r="C166" s="101"/>
      <c r="D166" s="101"/>
      <c r="E166" s="101"/>
      <c r="F166" s="101"/>
      <c r="G166" s="71">
        <v>864.2</v>
      </c>
      <c r="H166" s="85" t="s">
        <v>564</v>
      </c>
      <c r="I166" s="86" t="s">
        <v>573</v>
      </c>
      <c r="J166" s="86" t="s">
        <v>566</v>
      </c>
      <c r="K166" s="86"/>
      <c r="L166" s="86"/>
    </row>
    <row r="167" spans="1:12" ht="13.5">
      <c r="A167" s="83" t="s">
        <v>412</v>
      </c>
      <c r="B167" s="97" t="s">
        <v>96</v>
      </c>
      <c r="C167" s="101"/>
      <c r="D167" s="101"/>
      <c r="E167" s="101"/>
      <c r="F167" s="101"/>
      <c r="G167" s="71">
        <v>864.2</v>
      </c>
      <c r="H167" s="85" t="s">
        <v>564</v>
      </c>
      <c r="I167" s="86" t="s">
        <v>573</v>
      </c>
      <c r="J167" s="86" t="s">
        <v>566</v>
      </c>
      <c r="K167" s="86"/>
      <c r="L167" s="86"/>
    </row>
    <row r="168" spans="1:12" ht="13.5">
      <c r="A168" s="83" t="s">
        <v>413</v>
      </c>
      <c r="B168" s="97" t="s">
        <v>96</v>
      </c>
      <c r="C168" s="101"/>
      <c r="D168" s="101"/>
      <c r="E168" s="101"/>
      <c r="F168" s="101"/>
      <c r="G168" s="71">
        <v>2198.2</v>
      </c>
      <c r="H168" s="85" t="s">
        <v>564</v>
      </c>
      <c r="I168" s="86" t="s">
        <v>573</v>
      </c>
      <c r="J168" s="86" t="s">
        <v>566</v>
      </c>
      <c r="K168" s="86"/>
      <c r="L168" s="86"/>
    </row>
    <row r="169" spans="1:12" ht="13.5">
      <c r="A169" s="83" t="s">
        <v>414</v>
      </c>
      <c r="B169" s="97" t="s">
        <v>96</v>
      </c>
      <c r="C169" s="101"/>
      <c r="D169" s="101"/>
      <c r="E169" s="101"/>
      <c r="F169" s="101"/>
      <c r="G169" s="71">
        <v>2198.2</v>
      </c>
      <c r="H169" s="85" t="s">
        <v>564</v>
      </c>
      <c r="I169" s="86" t="s">
        <v>573</v>
      </c>
      <c r="J169" s="86" t="s">
        <v>566</v>
      </c>
      <c r="K169" s="86"/>
      <c r="L169" s="86"/>
    </row>
    <row r="170" spans="1:12" ht="13.5">
      <c r="A170" s="83" t="s">
        <v>415</v>
      </c>
      <c r="B170" s="97" t="s">
        <v>97</v>
      </c>
      <c r="C170" s="101"/>
      <c r="D170" s="101"/>
      <c r="E170" s="101"/>
      <c r="F170" s="101"/>
      <c r="G170" s="71">
        <v>2082.2</v>
      </c>
      <c r="H170" s="85" t="s">
        <v>564</v>
      </c>
      <c r="I170" s="86" t="s">
        <v>573</v>
      </c>
      <c r="J170" s="86" t="s">
        <v>566</v>
      </c>
      <c r="K170" s="86"/>
      <c r="L170" s="86"/>
    </row>
    <row r="171" spans="1:12" ht="13.5">
      <c r="A171" s="83" t="s">
        <v>416</v>
      </c>
      <c r="B171" s="97" t="s">
        <v>97</v>
      </c>
      <c r="C171" s="101"/>
      <c r="D171" s="101"/>
      <c r="E171" s="101"/>
      <c r="F171" s="101"/>
      <c r="G171" s="71">
        <v>2082.2</v>
      </c>
      <c r="H171" s="85" t="s">
        <v>564</v>
      </c>
      <c r="I171" s="86" t="s">
        <v>573</v>
      </c>
      <c r="J171" s="86" t="s">
        <v>566</v>
      </c>
      <c r="K171" s="86"/>
      <c r="L171" s="86"/>
    </row>
    <row r="172" spans="1:12" ht="13.5">
      <c r="A172" s="83" t="s">
        <v>417</v>
      </c>
      <c r="B172" s="87" t="s">
        <v>98</v>
      </c>
      <c r="C172" s="102">
        <v>74160</v>
      </c>
      <c r="D172" s="102">
        <v>16.5762</v>
      </c>
      <c r="E172" s="102"/>
      <c r="F172" s="102"/>
      <c r="G172" s="65">
        <f aca="true" t="shared" si="0" ref="G172:G188">+C172*D172</f>
        <v>1229290.992</v>
      </c>
      <c r="H172" s="85" t="s">
        <v>564</v>
      </c>
      <c r="I172" s="86"/>
      <c r="J172" s="86"/>
      <c r="K172" s="86"/>
      <c r="L172" s="86"/>
    </row>
    <row r="173" spans="1:12" ht="13.5">
      <c r="A173" s="83" t="s">
        <v>418</v>
      </c>
      <c r="B173" s="87" t="s">
        <v>99</v>
      </c>
      <c r="C173" s="102">
        <v>17000</v>
      </c>
      <c r="D173" s="102">
        <v>16.5762</v>
      </c>
      <c r="E173" s="102"/>
      <c r="F173" s="102"/>
      <c r="G173" s="65">
        <f t="shared" si="0"/>
        <v>281795.4</v>
      </c>
      <c r="H173" s="85" t="s">
        <v>564</v>
      </c>
      <c r="I173" s="86" t="s">
        <v>196</v>
      </c>
      <c r="J173" s="86" t="s">
        <v>566</v>
      </c>
      <c r="K173" s="86"/>
      <c r="L173" s="86"/>
    </row>
    <row r="174" spans="1:12" ht="13.5">
      <c r="A174" s="83" t="s">
        <v>419</v>
      </c>
      <c r="B174" s="87" t="s">
        <v>100</v>
      </c>
      <c r="C174" s="102">
        <v>2904.37</v>
      </c>
      <c r="D174" s="102">
        <v>16.5762</v>
      </c>
      <c r="E174" s="102"/>
      <c r="F174" s="102"/>
      <c r="G174" s="65">
        <f t="shared" si="0"/>
        <v>48143.417993999996</v>
      </c>
      <c r="H174" s="85" t="s">
        <v>564</v>
      </c>
      <c r="I174" s="86" t="s">
        <v>196</v>
      </c>
      <c r="J174" s="86" t="s">
        <v>566</v>
      </c>
      <c r="K174" s="86"/>
      <c r="L174" s="86"/>
    </row>
    <row r="175" spans="1:12" ht="13.5">
      <c r="A175" s="83" t="s">
        <v>420</v>
      </c>
      <c r="B175" s="87" t="s">
        <v>101</v>
      </c>
      <c r="C175" s="102">
        <v>7251.2</v>
      </c>
      <c r="D175" s="102">
        <v>16.5762</v>
      </c>
      <c r="E175" s="102"/>
      <c r="F175" s="102"/>
      <c r="G175" s="65">
        <f t="shared" si="0"/>
        <v>120197.34144</v>
      </c>
      <c r="H175" s="85" t="s">
        <v>564</v>
      </c>
      <c r="I175" s="86" t="s">
        <v>196</v>
      </c>
      <c r="J175" s="86" t="s">
        <v>566</v>
      </c>
      <c r="K175" s="86"/>
      <c r="L175" s="86"/>
    </row>
    <row r="176" spans="1:12" ht="24.75">
      <c r="A176" s="83" t="s">
        <v>421</v>
      </c>
      <c r="B176" s="87" t="s">
        <v>102</v>
      </c>
      <c r="C176" s="102">
        <v>3369.6</v>
      </c>
      <c r="D176" s="102">
        <v>16.5762</v>
      </c>
      <c r="E176" s="102"/>
      <c r="F176" s="102"/>
      <c r="G176" s="65">
        <f t="shared" si="0"/>
        <v>55855.16352</v>
      </c>
      <c r="H176" s="85" t="s">
        <v>564</v>
      </c>
      <c r="I176" s="86" t="s">
        <v>196</v>
      </c>
      <c r="J176" s="86" t="s">
        <v>566</v>
      </c>
      <c r="K176" s="86"/>
      <c r="L176" s="86"/>
    </row>
    <row r="177" spans="1:12" ht="13.5">
      <c r="A177" s="83" t="s">
        <v>422</v>
      </c>
      <c r="B177" s="87" t="s">
        <v>103</v>
      </c>
      <c r="C177" s="102">
        <v>227.63</v>
      </c>
      <c r="D177" s="102">
        <v>16.5762</v>
      </c>
      <c r="E177" s="102"/>
      <c r="F177" s="102"/>
      <c r="G177" s="65">
        <f t="shared" si="0"/>
        <v>3773.240406</v>
      </c>
      <c r="H177" s="85" t="s">
        <v>564</v>
      </c>
      <c r="I177" s="86" t="s">
        <v>196</v>
      </c>
      <c r="J177" s="86" t="s">
        <v>566</v>
      </c>
      <c r="K177" s="86"/>
      <c r="L177" s="86"/>
    </row>
    <row r="178" spans="1:12" ht="24.75">
      <c r="A178" s="83" t="s">
        <v>423</v>
      </c>
      <c r="B178" s="87" t="s">
        <v>104</v>
      </c>
      <c r="C178" s="102">
        <v>600</v>
      </c>
      <c r="D178" s="102">
        <v>16.5762</v>
      </c>
      <c r="E178" s="102"/>
      <c r="F178" s="102"/>
      <c r="G178" s="65">
        <f t="shared" si="0"/>
        <v>9945.72</v>
      </c>
      <c r="H178" s="85" t="s">
        <v>564</v>
      </c>
      <c r="I178" s="86" t="s">
        <v>196</v>
      </c>
      <c r="J178" s="86" t="s">
        <v>566</v>
      </c>
      <c r="K178" s="86"/>
      <c r="L178" s="86"/>
    </row>
    <row r="179" spans="1:12" ht="13.5">
      <c r="A179" s="83" t="s">
        <v>424</v>
      </c>
      <c r="B179" s="87" t="s">
        <v>105</v>
      </c>
      <c r="C179" s="102">
        <v>170</v>
      </c>
      <c r="D179" s="102">
        <v>16.5762</v>
      </c>
      <c r="E179" s="102"/>
      <c r="F179" s="102"/>
      <c r="G179" s="65">
        <f t="shared" si="0"/>
        <v>2817.954</v>
      </c>
      <c r="H179" s="85" t="s">
        <v>564</v>
      </c>
      <c r="I179" s="86" t="s">
        <v>196</v>
      </c>
      <c r="J179" s="86" t="s">
        <v>566</v>
      </c>
      <c r="K179" s="86"/>
      <c r="L179" s="86"/>
    </row>
    <row r="180" spans="1:12" ht="13.5">
      <c r="A180" s="83" t="s">
        <v>425</v>
      </c>
      <c r="B180" s="87" t="s">
        <v>106</v>
      </c>
      <c r="C180" s="102">
        <v>810</v>
      </c>
      <c r="D180" s="102">
        <v>16.5762</v>
      </c>
      <c r="E180" s="102"/>
      <c r="F180" s="102"/>
      <c r="G180" s="65">
        <f t="shared" si="0"/>
        <v>13426.722</v>
      </c>
      <c r="H180" s="85" t="s">
        <v>564</v>
      </c>
      <c r="I180" s="86" t="s">
        <v>196</v>
      </c>
      <c r="J180" s="86" t="s">
        <v>566</v>
      </c>
      <c r="K180" s="86"/>
      <c r="L180" s="86"/>
    </row>
    <row r="181" spans="1:12" ht="13.5">
      <c r="A181" s="83" t="s">
        <v>426</v>
      </c>
      <c r="B181" s="87" t="s">
        <v>107</v>
      </c>
      <c r="C181" s="102">
        <v>937</v>
      </c>
      <c r="D181" s="102">
        <v>16.5762</v>
      </c>
      <c r="E181" s="102"/>
      <c r="F181" s="102"/>
      <c r="G181" s="65">
        <f t="shared" si="0"/>
        <v>15531.8994</v>
      </c>
      <c r="H181" s="85" t="s">
        <v>564</v>
      </c>
      <c r="I181" s="86" t="s">
        <v>196</v>
      </c>
      <c r="J181" s="86" t="s">
        <v>566</v>
      </c>
      <c r="K181" s="86"/>
      <c r="L181" s="86"/>
    </row>
    <row r="182" spans="1:12" ht="13.5">
      <c r="A182" s="83" t="s">
        <v>427</v>
      </c>
      <c r="B182" s="87" t="s">
        <v>108</v>
      </c>
      <c r="C182" s="102">
        <v>437.1</v>
      </c>
      <c r="D182" s="102">
        <v>16.5762</v>
      </c>
      <c r="E182" s="102"/>
      <c r="F182" s="102"/>
      <c r="G182" s="65">
        <f t="shared" si="0"/>
        <v>7245.457020000001</v>
      </c>
      <c r="H182" s="85" t="s">
        <v>564</v>
      </c>
      <c r="I182" s="86" t="s">
        <v>196</v>
      </c>
      <c r="J182" s="86" t="s">
        <v>566</v>
      </c>
      <c r="K182" s="86"/>
      <c r="L182" s="86"/>
    </row>
    <row r="183" spans="1:12" ht="24.75">
      <c r="A183" s="83" t="s">
        <v>428</v>
      </c>
      <c r="B183" s="87" t="s">
        <v>109</v>
      </c>
      <c r="C183" s="102">
        <v>10500</v>
      </c>
      <c r="D183" s="102">
        <v>16.5762</v>
      </c>
      <c r="E183" s="102"/>
      <c r="F183" s="102"/>
      <c r="G183" s="65">
        <f t="shared" si="0"/>
        <v>174050.1</v>
      </c>
      <c r="H183" s="85" t="s">
        <v>564</v>
      </c>
      <c r="I183" s="86" t="s">
        <v>196</v>
      </c>
      <c r="J183" s="86" t="s">
        <v>566</v>
      </c>
      <c r="K183" s="86"/>
      <c r="L183" s="86"/>
    </row>
    <row r="184" spans="1:12" ht="13.5">
      <c r="A184" s="83" t="s">
        <v>429</v>
      </c>
      <c r="B184" s="87" t="s">
        <v>110</v>
      </c>
      <c r="C184" s="102">
        <v>1600</v>
      </c>
      <c r="D184" s="102">
        <v>16.5762</v>
      </c>
      <c r="E184" s="102"/>
      <c r="F184" s="102"/>
      <c r="G184" s="65">
        <f t="shared" si="0"/>
        <v>26521.92</v>
      </c>
      <c r="H184" s="85" t="s">
        <v>564</v>
      </c>
      <c r="I184" s="86" t="s">
        <v>196</v>
      </c>
      <c r="J184" s="86" t="s">
        <v>566</v>
      </c>
      <c r="K184" s="86"/>
      <c r="L184" s="86"/>
    </row>
    <row r="185" spans="1:12" ht="13.5">
      <c r="A185" s="83" t="s">
        <v>430</v>
      </c>
      <c r="B185" s="87" t="s">
        <v>111</v>
      </c>
      <c r="C185" s="102">
        <v>8400</v>
      </c>
      <c r="D185" s="102">
        <v>15.86125972</v>
      </c>
      <c r="E185" s="102"/>
      <c r="F185" s="102"/>
      <c r="G185" s="65">
        <f t="shared" si="0"/>
        <v>133234.581648</v>
      </c>
      <c r="H185" s="85" t="s">
        <v>564</v>
      </c>
      <c r="I185" s="86" t="s">
        <v>196</v>
      </c>
      <c r="J185" s="86" t="s">
        <v>566</v>
      </c>
      <c r="K185" s="86"/>
      <c r="L185" s="86"/>
    </row>
    <row r="186" spans="1:12" ht="24.75">
      <c r="A186" s="83" t="s">
        <v>431</v>
      </c>
      <c r="B186" s="87" t="s">
        <v>112</v>
      </c>
      <c r="C186" s="102">
        <v>5045.95</v>
      </c>
      <c r="D186" s="102">
        <v>15.86125972</v>
      </c>
      <c r="E186" s="102"/>
      <c r="F186" s="102"/>
      <c r="G186" s="65">
        <f t="shared" si="0"/>
        <v>80035.12348413399</v>
      </c>
      <c r="H186" s="85" t="s">
        <v>564</v>
      </c>
      <c r="I186" s="86" t="s">
        <v>196</v>
      </c>
      <c r="J186" s="86" t="s">
        <v>566</v>
      </c>
      <c r="K186" s="86"/>
      <c r="L186" s="86"/>
    </row>
    <row r="187" spans="1:12" ht="24.75">
      <c r="A187" s="83" t="s">
        <v>432</v>
      </c>
      <c r="B187" s="87" t="s">
        <v>113</v>
      </c>
      <c r="C187" s="102">
        <v>1749.36</v>
      </c>
      <c r="D187" s="102">
        <v>15.86125972</v>
      </c>
      <c r="E187" s="102"/>
      <c r="F187" s="102"/>
      <c r="G187" s="65">
        <f t="shared" si="0"/>
        <v>27747.053303779197</v>
      </c>
      <c r="H187" s="85" t="s">
        <v>564</v>
      </c>
      <c r="I187" s="86" t="s">
        <v>196</v>
      </c>
      <c r="J187" s="86" t="s">
        <v>566</v>
      </c>
      <c r="K187" s="86"/>
      <c r="L187" s="86"/>
    </row>
    <row r="188" spans="1:12" ht="24.75">
      <c r="A188" s="83" t="s">
        <v>433</v>
      </c>
      <c r="B188" s="87" t="s">
        <v>114</v>
      </c>
      <c r="C188" s="102">
        <v>538.17</v>
      </c>
      <c r="D188" s="102">
        <v>15.86125972</v>
      </c>
      <c r="E188" s="102"/>
      <c r="F188" s="102"/>
      <c r="G188" s="65">
        <f t="shared" si="0"/>
        <v>8536.0541435124</v>
      </c>
      <c r="H188" s="85" t="s">
        <v>564</v>
      </c>
      <c r="I188" s="86" t="s">
        <v>196</v>
      </c>
      <c r="J188" s="86" t="s">
        <v>566</v>
      </c>
      <c r="K188" s="86"/>
      <c r="L188" s="86"/>
    </row>
    <row r="189" spans="1:12" ht="13.5">
      <c r="A189" s="83" t="s">
        <v>434</v>
      </c>
      <c r="B189" s="87" t="s">
        <v>115</v>
      </c>
      <c r="C189" s="102">
        <f>10300*1.15</f>
        <v>11844.999999999998</v>
      </c>
      <c r="D189" s="102">
        <v>13.5826868072</v>
      </c>
      <c r="E189" s="102"/>
      <c r="F189" s="102"/>
      <c r="G189" s="65">
        <v>160938.015</v>
      </c>
      <c r="H189" s="85" t="s">
        <v>564</v>
      </c>
      <c r="I189" s="86" t="s">
        <v>196</v>
      </c>
      <c r="J189" s="86" t="s">
        <v>566</v>
      </c>
      <c r="K189" s="86"/>
      <c r="L189" s="86"/>
    </row>
    <row r="190" spans="1:12" ht="13.5">
      <c r="A190" s="83" t="s">
        <v>435</v>
      </c>
      <c r="B190" s="87" t="s">
        <v>116</v>
      </c>
      <c r="C190" s="102">
        <f>3600*1.15</f>
        <v>4140</v>
      </c>
      <c r="D190" s="102">
        <v>13.5826868072</v>
      </c>
      <c r="E190" s="102"/>
      <c r="F190" s="102"/>
      <c r="G190" s="65">
        <v>56250.18</v>
      </c>
      <c r="H190" s="85" t="s">
        <v>564</v>
      </c>
      <c r="I190" s="86" t="s">
        <v>196</v>
      </c>
      <c r="J190" s="86" t="s">
        <v>566</v>
      </c>
      <c r="K190" s="86"/>
      <c r="L190" s="86"/>
    </row>
    <row r="191" spans="1:12" ht="24.75">
      <c r="A191" s="83" t="s">
        <v>436</v>
      </c>
      <c r="B191" s="87" t="s">
        <v>117</v>
      </c>
      <c r="C191" s="102">
        <f>47000*1.15</f>
        <v>54049.99999999999</v>
      </c>
      <c r="D191" s="102">
        <v>13.5826868072</v>
      </c>
      <c r="E191" s="102"/>
      <c r="F191" s="102"/>
      <c r="G191" s="65">
        <v>734377.35</v>
      </c>
      <c r="H191" s="85" t="s">
        <v>564</v>
      </c>
      <c r="I191" s="86" t="s">
        <v>196</v>
      </c>
      <c r="J191" s="86" t="s">
        <v>566</v>
      </c>
      <c r="K191" s="86"/>
      <c r="L191" s="86"/>
    </row>
    <row r="192" spans="1:12" ht="13.5">
      <c r="A192" s="83" t="s">
        <v>437</v>
      </c>
      <c r="B192" s="87" t="s">
        <v>118</v>
      </c>
      <c r="C192" s="101"/>
      <c r="D192" s="101"/>
      <c r="E192" s="101"/>
      <c r="F192" s="101"/>
      <c r="G192" s="71">
        <f>1314670*1.16</f>
        <v>1525017.2</v>
      </c>
      <c r="H192" s="85" t="s">
        <v>564</v>
      </c>
      <c r="I192" s="86" t="s">
        <v>196</v>
      </c>
      <c r="J192" s="86" t="s">
        <v>566</v>
      </c>
      <c r="K192" s="86"/>
      <c r="L192" s="86"/>
    </row>
    <row r="193" spans="1:12" ht="13.5">
      <c r="A193" s="83" t="s">
        <v>438</v>
      </c>
      <c r="B193" s="87" t="s">
        <v>119</v>
      </c>
      <c r="C193" s="101"/>
      <c r="D193" s="101"/>
      <c r="E193" s="101"/>
      <c r="F193" s="101"/>
      <c r="G193" s="71">
        <f>882000*1.16</f>
        <v>1023119.9999999999</v>
      </c>
      <c r="H193" s="85" t="s">
        <v>564</v>
      </c>
      <c r="I193" s="86" t="s">
        <v>196</v>
      </c>
      <c r="J193" s="86" t="s">
        <v>566</v>
      </c>
      <c r="K193" s="86"/>
      <c r="L193" s="86"/>
    </row>
    <row r="194" spans="1:12" ht="13.5">
      <c r="A194" s="83" t="s">
        <v>439</v>
      </c>
      <c r="B194" s="87" t="s">
        <v>120</v>
      </c>
      <c r="C194" s="101"/>
      <c r="D194" s="101"/>
      <c r="E194" s="101"/>
      <c r="F194" s="101"/>
      <c r="G194" s="71">
        <v>3480</v>
      </c>
      <c r="H194" s="85"/>
      <c r="I194" s="86" t="s">
        <v>196</v>
      </c>
      <c r="J194" s="86" t="s">
        <v>566</v>
      </c>
      <c r="K194" s="86"/>
      <c r="L194" s="86"/>
    </row>
    <row r="195" spans="1:12" ht="13.5">
      <c r="A195" s="83" t="s">
        <v>440</v>
      </c>
      <c r="B195" s="87" t="s">
        <v>121</v>
      </c>
      <c r="C195" s="101"/>
      <c r="D195" s="101"/>
      <c r="E195" s="101">
        <v>1129.31</v>
      </c>
      <c r="F195" s="101">
        <v>1.16</v>
      </c>
      <c r="G195" s="71">
        <f>+E195*F195</f>
        <v>1309.9995999999999</v>
      </c>
      <c r="H195" s="85" t="s">
        <v>564</v>
      </c>
      <c r="I195" s="86" t="s">
        <v>573</v>
      </c>
      <c r="J195" s="86" t="s">
        <v>566</v>
      </c>
      <c r="K195" s="86"/>
      <c r="L195" s="86"/>
    </row>
    <row r="196" spans="1:12" ht="13.5">
      <c r="A196" s="83" t="s">
        <v>441</v>
      </c>
      <c r="B196" s="87" t="s">
        <v>122</v>
      </c>
      <c r="C196" s="101"/>
      <c r="D196" s="101"/>
      <c r="E196" s="101">
        <v>107.78</v>
      </c>
      <c r="F196" s="101">
        <v>1.16</v>
      </c>
      <c r="G196" s="71">
        <f>+E196*F196</f>
        <v>125.0248</v>
      </c>
      <c r="H196" s="85" t="s">
        <v>570</v>
      </c>
      <c r="I196" s="86" t="s">
        <v>573</v>
      </c>
      <c r="J196" s="86" t="s">
        <v>566</v>
      </c>
      <c r="K196" s="86"/>
      <c r="L196" s="86"/>
    </row>
    <row r="197" spans="1:12" ht="13.5">
      <c r="A197" s="83" t="s">
        <v>442</v>
      </c>
      <c r="B197" s="87" t="s">
        <v>123</v>
      </c>
      <c r="C197" s="101"/>
      <c r="D197" s="101"/>
      <c r="E197" s="101">
        <v>46.55</v>
      </c>
      <c r="F197" s="101">
        <v>1.16</v>
      </c>
      <c r="G197" s="71">
        <f>+E197*F197</f>
        <v>53.99799999999999</v>
      </c>
      <c r="H197" s="85" t="s">
        <v>564</v>
      </c>
      <c r="I197" s="86" t="s">
        <v>573</v>
      </c>
      <c r="J197" s="86" t="s">
        <v>566</v>
      </c>
      <c r="K197" s="86"/>
      <c r="L197" s="86"/>
    </row>
    <row r="198" spans="1:12" ht="13.5">
      <c r="A198" s="83" t="s">
        <v>443</v>
      </c>
      <c r="B198" s="87" t="s">
        <v>124</v>
      </c>
      <c r="C198" s="101"/>
      <c r="D198" s="101"/>
      <c r="E198" s="101">
        <v>84.45</v>
      </c>
      <c r="F198" s="101">
        <v>1.16</v>
      </c>
      <c r="G198" s="71">
        <f>+E198*F198-0.41</f>
        <v>97.552</v>
      </c>
      <c r="H198" s="85" t="s">
        <v>570</v>
      </c>
      <c r="I198" s="86" t="s">
        <v>573</v>
      </c>
      <c r="J198" s="86" t="s">
        <v>566</v>
      </c>
      <c r="K198" s="86"/>
      <c r="L198" s="86"/>
    </row>
    <row r="199" spans="1:12" ht="13.5">
      <c r="A199" s="83" t="s">
        <v>444</v>
      </c>
      <c r="B199" s="87" t="s">
        <v>125</v>
      </c>
      <c r="C199" s="101"/>
      <c r="D199" s="101"/>
      <c r="E199" s="101">
        <v>114.12</v>
      </c>
      <c r="F199" s="101">
        <v>1.16</v>
      </c>
      <c r="G199" s="71">
        <f aca="true" t="shared" si="1" ref="G199:G214">+E199*F199</f>
        <v>132.3792</v>
      </c>
      <c r="H199" s="85" t="s">
        <v>564</v>
      </c>
      <c r="I199" s="86" t="s">
        <v>573</v>
      </c>
      <c r="J199" s="86" t="s">
        <v>566</v>
      </c>
      <c r="K199" s="86"/>
      <c r="L199" s="86"/>
    </row>
    <row r="200" spans="1:12" ht="13.5">
      <c r="A200" s="83" t="s">
        <v>445</v>
      </c>
      <c r="B200" s="87" t="s">
        <v>126</v>
      </c>
      <c r="C200" s="101"/>
      <c r="D200" s="101"/>
      <c r="E200" s="101">
        <v>192.44</v>
      </c>
      <c r="F200" s="101">
        <v>1.16</v>
      </c>
      <c r="G200" s="71">
        <f t="shared" si="1"/>
        <v>223.23039999999997</v>
      </c>
      <c r="H200" s="85" t="s">
        <v>564</v>
      </c>
      <c r="I200" s="86" t="s">
        <v>573</v>
      </c>
      <c r="J200" s="86" t="s">
        <v>566</v>
      </c>
      <c r="K200" s="86"/>
      <c r="L200" s="86"/>
    </row>
    <row r="201" spans="1:12" ht="13.5">
      <c r="A201" s="83" t="s">
        <v>446</v>
      </c>
      <c r="B201" s="87" t="s">
        <v>127</v>
      </c>
      <c r="C201" s="101"/>
      <c r="D201" s="101"/>
      <c r="E201" s="101">
        <v>379.31</v>
      </c>
      <c r="F201" s="101">
        <v>1.16</v>
      </c>
      <c r="G201" s="71">
        <f t="shared" si="1"/>
        <v>439.9996</v>
      </c>
      <c r="H201" s="85" t="s">
        <v>564</v>
      </c>
      <c r="I201" s="86" t="s">
        <v>573</v>
      </c>
      <c r="J201" s="86" t="s">
        <v>566</v>
      </c>
      <c r="K201" s="86"/>
      <c r="L201" s="86"/>
    </row>
    <row r="202" spans="1:12" ht="13.5">
      <c r="A202" s="83" t="s">
        <v>447</v>
      </c>
      <c r="B202" s="87" t="s">
        <v>128</v>
      </c>
      <c r="C202" s="101"/>
      <c r="D202" s="101"/>
      <c r="E202" s="101">
        <v>106.18</v>
      </c>
      <c r="F202" s="101">
        <v>1.16</v>
      </c>
      <c r="G202" s="71">
        <f t="shared" si="1"/>
        <v>123.1688</v>
      </c>
      <c r="H202" s="85" t="s">
        <v>570</v>
      </c>
      <c r="I202" s="86" t="s">
        <v>573</v>
      </c>
      <c r="J202" s="86" t="s">
        <v>566</v>
      </c>
      <c r="K202" s="86"/>
      <c r="L202" s="86"/>
    </row>
    <row r="203" spans="1:12" ht="13.5">
      <c r="A203" s="83" t="s">
        <v>448</v>
      </c>
      <c r="B203" s="87" t="s">
        <v>129</v>
      </c>
      <c r="C203" s="101"/>
      <c r="D203" s="101"/>
      <c r="E203" s="101">
        <v>84.72</v>
      </c>
      <c r="F203" s="101">
        <v>1.16</v>
      </c>
      <c r="G203" s="71">
        <f t="shared" si="1"/>
        <v>98.2752</v>
      </c>
      <c r="H203" s="85" t="s">
        <v>564</v>
      </c>
      <c r="I203" s="86" t="s">
        <v>573</v>
      </c>
      <c r="J203" s="86" t="s">
        <v>566</v>
      </c>
      <c r="K203" s="86"/>
      <c r="L203" s="86"/>
    </row>
    <row r="204" spans="1:12" ht="13.5">
      <c r="A204" s="83" t="s">
        <v>449</v>
      </c>
      <c r="B204" s="87" t="s">
        <v>129</v>
      </c>
      <c r="C204" s="101"/>
      <c r="D204" s="101"/>
      <c r="E204" s="101">
        <v>58</v>
      </c>
      <c r="F204" s="101">
        <v>1.16</v>
      </c>
      <c r="G204" s="71">
        <f t="shared" si="1"/>
        <v>67.28</v>
      </c>
      <c r="H204" s="85" t="s">
        <v>564</v>
      </c>
      <c r="I204" s="86" t="s">
        <v>573</v>
      </c>
      <c r="J204" s="86" t="s">
        <v>566</v>
      </c>
      <c r="K204" s="86"/>
      <c r="L204" s="86"/>
    </row>
    <row r="205" spans="1:12" ht="13.5">
      <c r="A205" s="83" t="s">
        <v>450</v>
      </c>
      <c r="B205" s="97" t="s">
        <v>129</v>
      </c>
      <c r="C205" s="101"/>
      <c r="D205" s="101"/>
      <c r="E205" s="101">
        <v>18.11</v>
      </c>
      <c r="F205" s="101">
        <v>1.16</v>
      </c>
      <c r="G205" s="71">
        <f t="shared" si="1"/>
        <v>21.007599999999996</v>
      </c>
      <c r="H205" s="85" t="s">
        <v>570</v>
      </c>
      <c r="I205" s="86" t="s">
        <v>573</v>
      </c>
      <c r="J205" s="86" t="s">
        <v>566</v>
      </c>
      <c r="K205" s="86"/>
      <c r="L205" s="86"/>
    </row>
    <row r="206" spans="1:12" ht="13.5">
      <c r="A206" s="83" t="s">
        <v>451</v>
      </c>
      <c r="B206" s="97" t="s">
        <v>129</v>
      </c>
      <c r="C206" s="101"/>
      <c r="D206" s="101"/>
      <c r="E206" s="101">
        <v>14.66</v>
      </c>
      <c r="F206" s="101">
        <v>1.16</v>
      </c>
      <c r="G206" s="71">
        <f t="shared" si="1"/>
        <v>17.005599999999998</v>
      </c>
      <c r="H206" s="85" t="s">
        <v>570</v>
      </c>
      <c r="I206" s="86" t="s">
        <v>573</v>
      </c>
      <c r="J206" s="86" t="s">
        <v>566</v>
      </c>
      <c r="K206" s="86"/>
      <c r="L206" s="86"/>
    </row>
    <row r="207" spans="1:12" ht="13.5">
      <c r="A207" s="83" t="s">
        <v>452</v>
      </c>
      <c r="B207" s="97" t="s">
        <v>129</v>
      </c>
      <c r="C207" s="101"/>
      <c r="D207" s="101"/>
      <c r="E207" s="101">
        <v>16.38</v>
      </c>
      <c r="F207" s="101">
        <v>1.16</v>
      </c>
      <c r="G207" s="71">
        <f t="shared" si="1"/>
        <v>19.000799999999998</v>
      </c>
      <c r="H207" s="85" t="s">
        <v>570</v>
      </c>
      <c r="I207" s="86" t="s">
        <v>573</v>
      </c>
      <c r="J207" s="86" t="s">
        <v>566</v>
      </c>
      <c r="K207" s="86"/>
      <c r="L207" s="86"/>
    </row>
    <row r="208" spans="1:12" ht="13.5">
      <c r="A208" s="83" t="s">
        <v>453</v>
      </c>
      <c r="B208" s="97" t="s">
        <v>129</v>
      </c>
      <c r="C208" s="101"/>
      <c r="D208" s="101"/>
      <c r="E208" s="101">
        <v>13.79</v>
      </c>
      <c r="F208" s="101">
        <v>1.16</v>
      </c>
      <c r="G208" s="71">
        <f t="shared" si="1"/>
        <v>15.996399999999998</v>
      </c>
      <c r="H208" s="85" t="s">
        <v>564</v>
      </c>
      <c r="I208" s="86" t="s">
        <v>573</v>
      </c>
      <c r="J208" s="86" t="s">
        <v>566</v>
      </c>
      <c r="K208" s="86"/>
      <c r="L208" s="86"/>
    </row>
    <row r="209" spans="1:12" ht="13.5">
      <c r="A209" s="83" t="s">
        <v>454</v>
      </c>
      <c r="B209" s="97" t="s">
        <v>129</v>
      </c>
      <c r="C209" s="101"/>
      <c r="D209" s="101"/>
      <c r="E209" s="101">
        <v>11.21</v>
      </c>
      <c r="F209" s="101">
        <v>1.16</v>
      </c>
      <c r="G209" s="71">
        <f t="shared" si="1"/>
        <v>13.0036</v>
      </c>
      <c r="H209" s="85" t="s">
        <v>564</v>
      </c>
      <c r="I209" s="86" t="s">
        <v>573</v>
      </c>
      <c r="J209" s="86" t="s">
        <v>566</v>
      </c>
      <c r="K209" s="86"/>
      <c r="L209" s="86"/>
    </row>
    <row r="210" spans="1:12" ht="13.5">
      <c r="A210" s="83" t="s">
        <v>455</v>
      </c>
      <c r="B210" s="97" t="s">
        <v>130</v>
      </c>
      <c r="C210" s="101"/>
      <c r="D210" s="101"/>
      <c r="E210" s="101">
        <v>16.83</v>
      </c>
      <c r="F210" s="101">
        <v>1.16</v>
      </c>
      <c r="G210" s="71">
        <f t="shared" si="1"/>
        <v>19.522799999999997</v>
      </c>
      <c r="H210" s="85" t="s">
        <v>564</v>
      </c>
      <c r="I210" s="86" t="s">
        <v>573</v>
      </c>
      <c r="J210" s="86" t="s">
        <v>566</v>
      </c>
      <c r="K210" s="86"/>
      <c r="L210" s="86"/>
    </row>
    <row r="211" spans="1:12" ht="13.5">
      <c r="A211" s="83" t="s">
        <v>456</v>
      </c>
      <c r="B211" s="97" t="s">
        <v>130</v>
      </c>
      <c r="C211" s="101"/>
      <c r="D211" s="101"/>
      <c r="E211" s="101">
        <v>17.07</v>
      </c>
      <c r="F211" s="101">
        <v>1.16</v>
      </c>
      <c r="G211" s="71">
        <f t="shared" si="1"/>
        <v>19.801199999999998</v>
      </c>
      <c r="H211" s="85" t="s">
        <v>564</v>
      </c>
      <c r="I211" s="86" t="s">
        <v>573</v>
      </c>
      <c r="J211" s="86" t="s">
        <v>566</v>
      </c>
      <c r="K211" s="86"/>
      <c r="L211" s="86"/>
    </row>
    <row r="212" spans="1:12" ht="13.5">
      <c r="A212" s="83" t="s">
        <v>457</v>
      </c>
      <c r="B212" s="97" t="s">
        <v>130</v>
      </c>
      <c r="C212" s="101"/>
      <c r="D212" s="101"/>
      <c r="E212" s="101">
        <v>17.52</v>
      </c>
      <c r="F212" s="101">
        <v>1.16</v>
      </c>
      <c r="G212" s="71">
        <f t="shared" si="1"/>
        <v>20.323199999999996</v>
      </c>
      <c r="H212" s="85" t="s">
        <v>570</v>
      </c>
      <c r="I212" s="86" t="s">
        <v>573</v>
      </c>
      <c r="J212" s="86" t="s">
        <v>566</v>
      </c>
      <c r="K212" s="86"/>
      <c r="L212" s="86"/>
    </row>
    <row r="213" spans="1:12" ht="13.5">
      <c r="A213" s="83" t="s">
        <v>458</v>
      </c>
      <c r="B213" s="97" t="s">
        <v>130</v>
      </c>
      <c r="C213" s="101"/>
      <c r="D213" s="101"/>
      <c r="E213" s="101">
        <v>9.48</v>
      </c>
      <c r="F213" s="101">
        <v>1.16</v>
      </c>
      <c r="G213" s="71">
        <f t="shared" si="1"/>
        <v>10.9968</v>
      </c>
      <c r="H213" s="85" t="s">
        <v>570</v>
      </c>
      <c r="I213" s="86" t="s">
        <v>573</v>
      </c>
      <c r="J213" s="86" t="s">
        <v>566</v>
      </c>
      <c r="K213" s="86"/>
      <c r="L213" s="86"/>
    </row>
    <row r="214" spans="1:12" ht="13.5">
      <c r="A214" s="83" t="s">
        <v>459</v>
      </c>
      <c r="B214" s="97" t="s">
        <v>131</v>
      </c>
      <c r="C214" s="101"/>
      <c r="D214" s="101"/>
      <c r="E214" s="101">
        <v>400</v>
      </c>
      <c r="F214" s="101">
        <v>1.16</v>
      </c>
      <c r="G214" s="71">
        <f t="shared" si="1"/>
        <v>463.99999999999994</v>
      </c>
      <c r="H214" s="85" t="s">
        <v>564</v>
      </c>
      <c r="I214" s="86" t="s">
        <v>573</v>
      </c>
      <c r="J214" s="86" t="s">
        <v>566</v>
      </c>
      <c r="K214" s="86"/>
      <c r="L214" s="86"/>
    </row>
    <row r="215" spans="1:12" ht="13.5">
      <c r="A215" s="83" t="s">
        <v>460</v>
      </c>
      <c r="B215" s="97" t="s">
        <v>191</v>
      </c>
      <c r="C215" s="101"/>
      <c r="D215" s="101"/>
      <c r="E215" s="101"/>
      <c r="F215" s="101"/>
      <c r="G215" s="71">
        <v>182700</v>
      </c>
      <c r="H215" s="85" t="s">
        <v>564</v>
      </c>
      <c r="I215" s="86" t="s">
        <v>585</v>
      </c>
      <c r="J215" s="86" t="s">
        <v>566</v>
      </c>
      <c r="K215" s="86"/>
      <c r="L215" s="86"/>
    </row>
    <row r="216" spans="1:12" ht="13.5">
      <c r="A216" s="83" t="s">
        <v>461</v>
      </c>
      <c r="B216" s="97" t="s">
        <v>193</v>
      </c>
      <c r="C216" s="101"/>
      <c r="D216" s="101"/>
      <c r="E216" s="101"/>
      <c r="F216" s="101"/>
      <c r="G216" s="71">
        <v>3569</v>
      </c>
      <c r="H216" s="85" t="s">
        <v>564</v>
      </c>
      <c r="I216" s="86" t="s">
        <v>586</v>
      </c>
      <c r="J216" s="86" t="s">
        <v>566</v>
      </c>
      <c r="K216" s="86"/>
      <c r="L216" s="86"/>
    </row>
    <row r="217" spans="1:12" ht="13.5">
      <c r="A217" s="83" t="s">
        <v>462</v>
      </c>
      <c r="B217" s="97" t="s">
        <v>195</v>
      </c>
      <c r="C217" s="101"/>
      <c r="D217" s="101"/>
      <c r="E217" s="101"/>
      <c r="F217" s="101"/>
      <c r="G217" s="71">
        <v>145000</v>
      </c>
      <c r="H217" s="85"/>
      <c r="I217" s="86"/>
      <c r="J217" s="86"/>
      <c r="K217" s="86"/>
      <c r="L217" s="86"/>
    </row>
    <row r="218" spans="1:12" ht="13.5">
      <c r="A218" s="83" t="s">
        <v>463</v>
      </c>
      <c r="B218" s="97" t="s">
        <v>210</v>
      </c>
      <c r="C218" s="101"/>
      <c r="D218" s="101"/>
      <c r="E218" s="101"/>
      <c r="F218" s="101"/>
      <c r="G218" s="71">
        <v>67867.77</v>
      </c>
      <c r="H218" s="85" t="s">
        <v>564</v>
      </c>
      <c r="I218" s="86" t="s">
        <v>196</v>
      </c>
      <c r="J218" s="86" t="s">
        <v>566</v>
      </c>
      <c r="K218" s="86"/>
      <c r="L218" s="86"/>
    </row>
    <row r="219" spans="1:12" ht="13.5">
      <c r="A219" s="83" t="s">
        <v>464</v>
      </c>
      <c r="B219" s="97" t="s">
        <v>214</v>
      </c>
      <c r="C219" s="101"/>
      <c r="D219" s="101"/>
      <c r="E219" s="101"/>
      <c r="F219" s="101"/>
      <c r="G219" s="71">
        <v>925.68</v>
      </c>
      <c r="H219" s="85" t="s">
        <v>564</v>
      </c>
      <c r="I219" s="86" t="s">
        <v>196</v>
      </c>
      <c r="J219" s="86" t="s">
        <v>566</v>
      </c>
      <c r="K219" s="86"/>
      <c r="L219" s="86"/>
    </row>
    <row r="220" spans="1:12" ht="13.5">
      <c r="A220" s="83" t="s">
        <v>465</v>
      </c>
      <c r="B220" s="97" t="s">
        <v>214</v>
      </c>
      <c r="C220" s="101"/>
      <c r="D220" s="101"/>
      <c r="E220" s="101"/>
      <c r="F220" s="101"/>
      <c r="G220" s="71">
        <v>925.68</v>
      </c>
      <c r="H220" s="85" t="s">
        <v>564</v>
      </c>
      <c r="I220" s="86" t="s">
        <v>196</v>
      </c>
      <c r="J220" s="86" t="s">
        <v>566</v>
      </c>
      <c r="K220" s="86"/>
      <c r="L220" s="86"/>
    </row>
    <row r="221" spans="1:12" ht="13.5">
      <c r="A221" s="83" t="s">
        <v>466</v>
      </c>
      <c r="B221" s="97" t="s">
        <v>214</v>
      </c>
      <c r="C221" s="101"/>
      <c r="D221" s="101"/>
      <c r="E221" s="101"/>
      <c r="F221" s="101"/>
      <c r="G221" s="71">
        <v>925.68</v>
      </c>
      <c r="H221" s="85" t="s">
        <v>564</v>
      </c>
      <c r="I221" s="86" t="s">
        <v>196</v>
      </c>
      <c r="J221" s="86" t="s">
        <v>566</v>
      </c>
      <c r="K221" s="86"/>
      <c r="L221" s="86"/>
    </row>
    <row r="222" spans="1:12" ht="13.5">
      <c r="A222" s="83" t="s">
        <v>467</v>
      </c>
      <c r="B222" s="97" t="s">
        <v>214</v>
      </c>
      <c r="C222" s="101"/>
      <c r="D222" s="101"/>
      <c r="E222" s="101"/>
      <c r="F222" s="101"/>
      <c r="G222" s="71">
        <v>925.68</v>
      </c>
      <c r="H222" s="85" t="s">
        <v>564</v>
      </c>
      <c r="I222" s="86" t="s">
        <v>196</v>
      </c>
      <c r="J222" s="86" t="s">
        <v>566</v>
      </c>
      <c r="K222" s="86"/>
      <c r="L222" s="86"/>
    </row>
    <row r="223" spans="1:12" ht="13.5">
      <c r="A223" s="83" t="s">
        <v>468</v>
      </c>
      <c r="B223" s="97" t="s">
        <v>214</v>
      </c>
      <c r="C223" s="101"/>
      <c r="D223" s="101"/>
      <c r="E223" s="101"/>
      <c r="F223" s="101"/>
      <c r="G223" s="71">
        <v>925.68</v>
      </c>
      <c r="H223" s="85" t="s">
        <v>564</v>
      </c>
      <c r="I223" s="86" t="s">
        <v>196</v>
      </c>
      <c r="J223" s="86" t="s">
        <v>566</v>
      </c>
      <c r="K223" s="86"/>
      <c r="L223" s="86"/>
    </row>
    <row r="224" spans="1:12" ht="13.5">
      <c r="A224" s="83" t="s">
        <v>469</v>
      </c>
      <c r="B224" s="97" t="s">
        <v>214</v>
      </c>
      <c r="C224" s="101"/>
      <c r="D224" s="101"/>
      <c r="E224" s="101"/>
      <c r="F224" s="101"/>
      <c r="G224" s="71">
        <v>925.68</v>
      </c>
      <c r="H224" s="85" t="s">
        <v>564</v>
      </c>
      <c r="I224" s="86" t="s">
        <v>196</v>
      </c>
      <c r="J224" s="86" t="s">
        <v>566</v>
      </c>
      <c r="K224" s="86"/>
      <c r="L224" s="86"/>
    </row>
    <row r="225" spans="1:12" ht="13.5">
      <c r="A225" s="83" t="s">
        <v>470</v>
      </c>
      <c r="B225" s="97" t="s">
        <v>214</v>
      </c>
      <c r="C225" s="101"/>
      <c r="D225" s="101"/>
      <c r="E225" s="101"/>
      <c r="F225" s="101"/>
      <c r="G225" s="71">
        <v>925.68</v>
      </c>
      <c r="H225" s="85" t="s">
        <v>564</v>
      </c>
      <c r="I225" s="86" t="s">
        <v>196</v>
      </c>
      <c r="J225" s="86" t="s">
        <v>566</v>
      </c>
      <c r="K225" s="86"/>
      <c r="L225" s="86"/>
    </row>
    <row r="226" spans="1:12" ht="13.5">
      <c r="A226" s="83" t="s">
        <v>471</v>
      </c>
      <c r="B226" s="97" t="s">
        <v>214</v>
      </c>
      <c r="C226" s="101"/>
      <c r="D226" s="101"/>
      <c r="E226" s="101"/>
      <c r="F226" s="101"/>
      <c r="G226" s="71">
        <v>925.68</v>
      </c>
      <c r="H226" s="85" t="s">
        <v>564</v>
      </c>
      <c r="I226" s="86" t="s">
        <v>196</v>
      </c>
      <c r="J226" s="86" t="s">
        <v>566</v>
      </c>
      <c r="K226" s="86"/>
      <c r="L226" s="86"/>
    </row>
    <row r="227" spans="1:12" ht="13.5">
      <c r="A227" s="83" t="s">
        <v>472</v>
      </c>
      <c r="B227" s="97" t="s">
        <v>214</v>
      </c>
      <c r="C227" s="101"/>
      <c r="D227" s="101"/>
      <c r="E227" s="101"/>
      <c r="F227" s="101"/>
      <c r="G227" s="71">
        <v>925.68</v>
      </c>
      <c r="H227" s="85" t="s">
        <v>564</v>
      </c>
      <c r="I227" s="86" t="s">
        <v>196</v>
      </c>
      <c r="J227" s="86" t="s">
        <v>566</v>
      </c>
      <c r="K227" s="86"/>
      <c r="L227" s="86"/>
    </row>
    <row r="228" spans="1:12" ht="13.5">
      <c r="A228" s="83" t="s">
        <v>473</v>
      </c>
      <c r="B228" s="97" t="s">
        <v>214</v>
      </c>
      <c r="C228" s="101"/>
      <c r="D228" s="101"/>
      <c r="E228" s="101"/>
      <c r="F228" s="101"/>
      <c r="G228" s="71">
        <v>925.68</v>
      </c>
      <c r="H228" s="85" t="s">
        <v>564</v>
      </c>
      <c r="I228" s="86" t="s">
        <v>196</v>
      </c>
      <c r="J228" s="86" t="s">
        <v>566</v>
      </c>
      <c r="K228" s="86"/>
      <c r="L228" s="86"/>
    </row>
    <row r="229" spans="1:12" ht="13.5">
      <c r="A229" s="83" t="s">
        <v>474</v>
      </c>
      <c r="B229" s="97" t="s">
        <v>214</v>
      </c>
      <c r="C229" s="101"/>
      <c r="D229" s="101"/>
      <c r="E229" s="101"/>
      <c r="F229" s="101"/>
      <c r="G229" s="71">
        <v>925.68</v>
      </c>
      <c r="H229" s="85" t="s">
        <v>564</v>
      </c>
      <c r="I229" s="86" t="s">
        <v>196</v>
      </c>
      <c r="J229" s="86" t="s">
        <v>566</v>
      </c>
      <c r="K229" s="86"/>
      <c r="L229" s="86"/>
    </row>
    <row r="230" spans="1:12" ht="13.5">
      <c r="A230" s="83" t="s">
        <v>475</v>
      </c>
      <c r="B230" s="97" t="s">
        <v>215</v>
      </c>
      <c r="C230" s="101"/>
      <c r="D230" s="101"/>
      <c r="E230" s="101"/>
      <c r="F230" s="101"/>
      <c r="G230" s="71">
        <v>19075.74</v>
      </c>
      <c r="H230" s="85" t="s">
        <v>564</v>
      </c>
      <c r="I230" s="86" t="s">
        <v>196</v>
      </c>
      <c r="J230" s="86" t="s">
        <v>566</v>
      </c>
      <c r="K230" s="86"/>
      <c r="L230" s="86"/>
    </row>
    <row r="231" spans="1:12" ht="13.5">
      <c r="A231" s="83" t="s">
        <v>476</v>
      </c>
      <c r="B231" s="97" t="s">
        <v>215</v>
      </c>
      <c r="C231" s="101"/>
      <c r="D231" s="101"/>
      <c r="E231" s="101"/>
      <c r="F231" s="101"/>
      <c r="G231" s="71">
        <v>19075.75</v>
      </c>
      <c r="H231" s="85" t="s">
        <v>564</v>
      </c>
      <c r="I231" s="86" t="s">
        <v>196</v>
      </c>
      <c r="J231" s="86" t="s">
        <v>566</v>
      </c>
      <c r="K231" s="86"/>
      <c r="L231" s="86"/>
    </row>
    <row r="232" spans="1:12" ht="13.5">
      <c r="A232" s="83" t="s">
        <v>477</v>
      </c>
      <c r="B232" s="97" t="s">
        <v>215</v>
      </c>
      <c r="C232" s="101"/>
      <c r="D232" s="101"/>
      <c r="E232" s="101"/>
      <c r="F232" s="101"/>
      <c r="G232" s="71">
        <v>19075.75</v>
      </c>
      <c r="H232" s="85" t="s">
        <v>564</v>
      </c>
      <c r="I232" s="86" t="s">
        <v>196</v>
      </c>
      <c r="J232" s="86" t="s">
        <v>566</v>
      </c>
      <c r="K232" s="86"/>
      <c r="L232" s="86"/>
    </row>
    <row r="233" spans="1:12" ht="13.5">
      <c r="A233" s="83" t="s">
        <v>478</v>
      </c>
      <c r="B233" s="97" t="s">
        <v>215</v>
      </c>
      <c r="C233" s="101"/>
      <c r="D233" s="101"/>
      <c r="E233" s="101"/>
      <c r="F233" s="101"/>
      <c r="G233" s="71">
        <v>19075.75</v>
      </c>
      <c r="H233" s="85" t="s">
        <v>564</v>
      </c>
      <c r="I233" s="86" t="s">
        <v>196</v>
      </c>
      <c r="J233" s="86" t="s">
        <v>566</v>
      </c>
      <c r="K233" s="86"/>
      <c r="L233" s="86"/>
    </row>
    <row r="234" spans="1:12" ht="13.5">
      <c r="A234" s="83" t="s">
        <v>479</v>
      </c>
      <c r="B234" s="97" t="s">
        <v>215</v>
      </c>
      <c r="C234" s="101"/>
      <c r="D234" s="101"/>
      <c r="E234" s="101"/>
      <c r="F234" s="101"/>
      <c r="G234" s="71">
        <v>19075.75</v>
      </c>
      <c r="H234" s="85" t="s">
        <v>564</v>
      </c>
      <c r="I234" s="86" t="s">
        <v>196</v>
      </c>
      <c r="J234" s="86" t="s">
        <v>566</v>
      </c>
      <c r="K234" s="86"/>
      <c r="L234" s="86"/>
    </row>
    <row r="235" spans="1:12" ht="13.5">
      <c r="A235" s="83" t="s">
        <v>480</v>
      </c>
      <c r="B235" s="97" t="s">
        <v>216</v>
      </c>
      <c r="C235" s="101"/>
      <c r="D235" s="101"/>
      <c r="E235" s="101"/>
      <c r="F235" s="101"/>
      <c r="G235" s="71">
        <v>1354.82</v>
      </c>
      <c r="H235" s="85" t="s">
        <v>564</v>
      </c>
      <c r="I235" s="86" t="s">
        <v>196</v>
      </c>
      <c r="J235" s="86" t="s">
        <v>566</v>
      </c>
      <c r="K235" s="86"/>
      <c r="L235" s="86"/>
    </row>
    <row r="236" spans="1:12" ht="13.5">
      <c r="A236" s="83" t="s">
        <v>481</v>
      </c>
      <c r="B236" s="97" t="s">
        <v>217</v>
      </c>
      <c r="C236" s="101"/>
      <c r="D236" s="101"/>
      <c r="E236" s="101"/>
      <c r="F236" s="101"/>
      <c r="G236" s="71">
        <v>10199.13</v>
      </c>
      <c r="H236" s="85" t="s">
        <v>564</v>
      </c>
      <c r="I236" s="86" t="s">
        <v>196</v>
      </c>
      <c r="J236" s="86" t="s">
        <v>566</v>
      </c>
      <c r="K236" s="86"/>
      <c r="L236" s="86"/>
    </row>
    <row r="237" spans="1:12" ht="13.5">
      <c r="A237" s="83" t="s">
        <v>482</v>
      </c>
      <c r="B237" s="97" t="s">
        <v>217</v>
      </c>
      <c r="C237" s="101"/>
      <c r="D237" s="101"/>
      <c r="E237" s="101"/>
      <c r="F237" s="101"/>
      <c r="G237" s="71">
        <v>10199.13</v>
      </c>
      <c r="H237" s="85" t="s">
        <v>564</v>
      </c>
      <c r="I237" s="86" t="s">
        <v>196</v>
      </c>
      <c r="J237" s="86" t="s">
        <v>566</v>
      </c>
      <c r="K237" s="86"/>
      <c r="L237" s="86"/>
    </row>
    <row r="238" spans="1:12" ht="13.5">
      <c r="A238" s="83" t="s">
        <v>483</v>
      </c>
      <c r="B238" s="97" t="s">
        <v>98</v>
      </c>
      <c r="C238" s="101"/>
      <c r="D238" s="101"/>
      <c r="E238" s="101"/>
      <c r="F238" s="101"/>
      <c r="G238" s="71">
        <v>153616.59</v>
      </c>
      <c r="H238" s="85" t="s">
        <v>564</v>
      </c>
      <c r="I238" s="86" t="s">
        <v>196</v>
      </c>
      <c r="J238" s="86" t="s">
        <v>566</v>
      </c>
      <c r="K238" s="86"/>
      <c r="L238" s="86"/>
    </row>
    <row r="239" spans="1:12" ht="13.5">
      <c r="A239" s="83" t="s">
        <v>484</v>
      </c>
      <c r="B239" s="97" t="s">
        <v>98</v>
      </c>
      <c r="C239" s="101"/>
      <c r="D239" s="101"/>
      <c r="E239" s="101"/>
      <c r="F239" s="101"/>
      <c r="G239" s="71">
        <v>153616.59</v>
      </c>
      <c r="H239" s="85" t="s">
        <v>564</v>
      </c>
      <c r="I239" s="86" t="s">
        <v>196</v>
      </c>
      <c r="J239" s="86" t="s">
        <v>566</v>
      </c>
      <c r="K239" s="86"/>
      <c r="L239" s="86"/>
    </row>
    <row r="240" spans="1:12" ht="13.5">
      <c r="A240" s="83" t="s">
        <v>485</v>
      </c>
      <c r="B240" s="97" t="s">
        <v>218</v>
      </c>
      <c r="C240" s="101"/>
      <c r="D240" s="101"/>
      <c r="E240" s="101"/>
      <c r="F240" s="101"/>
      <c r="G240" s="71">
        <f>14896*1.16</f>
        <v>17279.36</v>
      </c>
      <c r="H240" s="85" t="s">
        <v>564</v>
      </c>
      <c r="I240" s="86" t="s">
        <v>196</v>
      </c>
      <c r="J240" s="86" t="s">
        <v>566</v>
      </c>
      <c r="K240" s="86"/>
      <c r="L240" s="86"/>
    </row>
    <row r="241" spans="1:12" ht="13.5">
      <c r="A241" s="83" t="s">
        <v>486</v>
      </c>
      <c r="B241" s="97" t="s">
        <v>218</v>
      </c>
      <c r="C241" s="101"/>
      <c r="D241" s="101"/>
      <c r="E241" s="101"/>
      <c r="F241" s="101"/>
      <c r="G241" s="71">
        <f>14896*1.16</f>
        <v>17279.36</v>
      </c>
      <c r="H241" s="85" t="s">
        <v>564</v>
      </c>
      <c r="I241" s="86" t="s">
        <v>196</v>
      </c>
      <c r="J241" s="86" t="s">
        <v>566</v>
      </c>
      <c r="K241" s="86"/>
      <c r="L241" s="86"/>
    </row>
    <row r="242" spans="1:12" ht="13.5">
      <c r="A242" s="83" t="s">
        <v>487</v>
      </c>
      <c r="B242" s="97" t="s">
        <v>219</v>
      </c>
      <c r="C242" s="101"/>
      <c r="D242" s="101"/>
      <c r="E242" s="101"/>
      <c r="F242" s="101"/>
      <c r="G242" s="71">
        <f>1556.1*1.16</f>
        <v>1805.0759999999998</v>
      </c>
      <c r="H242" s="85" t="s">
        <v>564</v>
      </c>
      <c r="I242" s="86" t="s">
        <v>196</v>
      </c>
      <c r="J242" s="86" t="s">
        <v>566</v>
      </c>
      <c r="K242" s="86"/>
      <c r="L242" s="86"/>
    </row>
    <row r="243" spans="1:12" ht="13.5">
      <c r="A243" s="83" t="s">
        <v>488</v>
      </c>
      <c r="B243" s="97" t="s">
        <v>220</v>
      </c>
      <c r="C243" s="101"/>
      <c r="D243" s="101"/>
      <c r="E243" s="101"/>
      <c r="F243" s="101"/>
      <c r="G243" s="71">
        <f>1289.03*1.16</f>
        <v>1495.2748</v>
      </c>
      <c r="H243" s="85" t="s">
        <v>564</v>
      </c>
      <c r="I243" s="86" t="s">
        <v>196</v>
      </c>
      <c r="J243" s="86" t="s">
        <v>566</v>
      </c>
      <c r="K243" s="86"/>
      <c r="L243" s="86"/>
    </row>
    <row r="244" spans="1:12" ht="13.5">
      <c r="A244" s="83" t="s">
        <v>489</v>
      </c>
      <c r="B244" s="97" t="s">
        <v>220</v>
      </c>
      <c r="C244" s="101"/>
      <c r="D244" s="101"/>
      <c r="E244" s="101"/>
      <c r="F244" s="101"/>
      <c r="G244" s="71">
        <f>1289.03*1.16</f>
        <v>1495.2748</v>
      </c>
      <c r="H244" s="85" t="s">
        <v>564</v>
      </c>
      <c r="I244" s="86" t="s">
        <v>196</v>
      </c>
      <c r="J244" s="86" t="s">
        <v>566</v>
      </c>
      <c r="K244" s="86"/>
      <c r="L244" s="86"/>
    </row>
    <row r="245" spans="1:12" ht="13.5">
      <c r="A245" s="83" t="s">
        <v>490</v>
      </c>
      <c r="B245" s="97" t="s">
        <v>220</v>
      </c>
      <c r="C245" s="101"/>
      <c r="D245" s="101"/>
      <c r="E245" s="101"/>
      <c r="F245" s="101"/>
      <c r="G245" s="71">
        <f>1289.03*1.16</f>
        <v>1495.2748</v>
      </c>
      <c r="H245" s="85" t="s">
        <v>564</v>
      </c>
      <c r="I245" s="86" t="s">
        <v>196</v>
      </c>
      <c r="J245" s="86" t="s">
        <v>566</v>
      </c>
      <c r="K245" s="86"/>
      <c r="L245" s="86"/>
    </row>
    <row r="246" spans="1:12" ht="13.5">
      <c r="A246" s="83" t="s">
        <v>491</v>
      </c>
      <c r="B246" s="97" t="s">
        <v>220</v>
      </c>
      <c r="C246" s="101"/>
      <c r="D246" s="101"/>
      <c r="E246" s="101"/>
      <c r="F246" s="101"/>
      <c r="G246" s="71">
        <f>1289.03*1.16</f>
        <v>1495.2748</v>
      </c>
      <c r="H246" s="85" t="s">
        <v>564</v>
      </c>
      <c r="I246" s="86" t="s">
        <v>196</v>
      </c>
      <c r="J246" s="86" t="s">
        <v>566</v>
      </c>
      <c r="K246" s="86"/>
      <c r="L246" s="86"/>
    </row>
    <row r="247" spans="1:12" ht="13.5">
      <c r="A247" s="83" t="s">
        <v>492</v>
      </c>
      <c r="B247" s="97" t="s">
        <v>221</v>
      </c>
      <c r="C247" s="101"/>
      <c r="D247" s="101"/>
      <c r="E247" s="101"/>
      <c r="F247" s="101"/>
      <c r="G247" s="71">
        <f>8645*1.16</f>
        <v>10028.199999999999</v>
      </c>
      <c r="H247" s="85" t="s">
        <v>564</v>
      </c>
      <c r="I247" s="86" t="s">
        <v>196</v>
      </c>
      <c r="J247" s="86" t="s">
        <v>566</v>
      </c>
      <c r="K247" s="86"/>
      <c r="L247" s="86"/>
    </row>
    <row r="248" spans="1:12" ht="13.5">
      <c r="A248" s="83" t="s">
        <v>493</v>
      </c>
      <c r="B248" s="97" t="s">
        <v>221</v>
      </c>
      <c r="C248" s="101"/>
      <c r="D248" s="101"/>
      <c r="E248" s="101"/>
      <c r="F248" s="101"/>
      <c r="G248" s="71">
        <f>8645*1.16</f>
        <v>10028.199999999999</v>
      </c>
      <c r="H248" s="85" t="s">
        <v>564</v>
      </c>
      <c r="I248" s="86" t="s">
        <v>196</v>
      </c>
      <c r="J248" s="86" t="s">
        <v>566</v>
      </c>
      <c r="K248" s="86"/>
      <c r="L248" s="86"/>
    </row>
    <row r="249" spans="1:12" ht="13.5">
      <c r="A249" s="83" t="s">
        <v>494</v>
      </c>
      <c r="B249" s="97" t="s">
        <v>106</v>
      </c>
      <c r="C249" s="101"/>
      <c r="D249" s="101"/>
      <c r="E249" s="101"/>
      <c r="F249" s="101"/>
      <c r="G249" s="71">
        <f>6543.6*1.16+0.01</f>
        <v>7590.586</v>
      </c>
      <c r="H249" s="85" t="s">
        <v>564</v>
      </c>
      <c r="I249" s="86" t="s">
        <v>196</v>
      </c>
      <c r="J249" s="86" t="s">
        <v>566</v>
      </c>
      <c r="K249" s="86"/>
      <c r="L249" s="86"/>
    </row>
    <row r="250" spans="1:12" ht="13.5">
      <c r="A250" s="83" t="s">
        <v>495</v>
      </c>
      <c r="B250" s="97" t="s">
        <v>106</v>
      </c>
      <c r="C250" s="101"/>
      <c r="D250" s="101"/>
      <c r="E250" s="101"/>
      <c r="F250" s="101"/>
      <c r="G250" s="71">
        <f>6543.6*1.16+0.01</f>
        <v>7590.586</v>
      </c>
      <c r="H250" s="85" t="s">
        <v>564</v>
      </c>
      <c r="I250" s="86" t="s">
        <v>196</v>
      </c>
      <c r="J250" s="86" t="s">
        <v>566</v>
      </c>
      <c r="K250" s="86"/>
      <c r="L250" s="86"/>
    </row>
    <row r="251" spans="1:12" ht="13.5">
      <c r="A251" s="83" t="s">
        <v>496</v>
      </c>
      <c r="B251" s="97" t="s">
        <v>106</v>
      </c>
      <c r="C251" s="101"/>
      <c r="D251" s="101"/>
      <c r="E251" s="101"/>
      <c r="F251" s="101"/>
      <c r="G251" s="71">
        <f>6543.6*1.16</f>
        <v>7590.576</v>
      </c>
      <c r="H251" s="85" t="s">
        <v>564</v>
      </c>
      <c r="I251" s="86" t="s">
        <v>196</v>
      </c>
      <c r="J251" s="86" t="s">
        <v>566</v>
      </c>
      <c r="K251" s="86"/>
      <c r="L251" s="86"/>
    </row>
    <row r="252" spans="1:12" ht="13.5">
      <c r="A252" s="83" t="s">
        <v>497</v>
      </c>
      <c r="B252" s="97" t="s">
        <v>220</v>
      </c>
      <c r="C252" s="101"/>
      <c r="D252" s="101"/>
      <c r="E252" s="101"/>
      <c r="F252" s="101"/>
      <c r="G252" s="71">
        <f>1289.04*1.16</f>
        <v>1495.2864</v>
      </c>
      <c r="H252" s="85" t="s">
        <v>564</v>
      </c>
      <c r="I252" s="86" t="s">
        <v>196</v>
      </c>
      <c r="J252" s="86" t="s">
        <v>566</v>
      </c>
      <c r="K252" s="86"/>
      <c r="L252" s="86"/>
    </row>
    <row r="253" spans="1:12" ht="13.5">
      <c r="A253" s="83" t="s">
        <v>498</v>
      </c>
      <c r="B253" s="97" t="s">
        <v>222</v>
      </c>
      <c r="C253" s="101"/>
      <c r="D253" s="101"/>
      <c r="E253" s="101"/>
      <c r="F253" s="101"/>
      <c r="G253" s="71">
        <f>2113.95*1.16</f>
        <v>2452.182</v>
      </c>
      <c r="H253" s="85" t="s">
        <v>564</v>
      </c>
      <c r="I253" s="86" t="s">
        <v>196</v>
      </c>
      <c r="J253" s="86" t="s">
        <v>566</v>
      </c>
      <c r="K253" s="86"/>
      <c r="L253" s="86"/>
    </row>
    <row r="254" spans="1:12" ht="13.5">
      <c r="A254" s="83" t="s">
        <v>514</v>
      </c>
      <c r="B254" s="97" t="s">
        <v>515</v>
      </c>
      <c r="C254" s="101"/>
      <c r="D254" s="101"/>
      <c r="E254" s="101"/>
      <c r="F254" s="101"/>
      <c r="G254" s="71">
        <v>10583.02</v>
      </c>
      <c r="H254" s="85" t="s">
        <v>564</v>
      </c>
      <c r="I254" s="86" t="s">
        <v>196</v>
      </c>
      <c r="J254" s="86" t="s">
        <v>566</v>
      </c>
      <c r="K254" s="86"/>
      <c r="L254" s="86"/>
    </row>
    <row r="255" spans="1:12" ht="13.5">
      <c r="A255" s="91"/>
      <c r="B255" s="103" t="s">
        <v>171</v>
      </c>
      <c r="C255" s="91"/>
      <c r="D255" s="91"/>
      <c r="E255" s="91"/>
      <c r="F255" s="91"/>
      <c r="G255" s="69"/>
      <c r="H255" s="93"/>
      <c r="I255" s="94"/>
      <c r="J255" s="94"/>
      <c r="K255" s="94"/>
      <c r="L255" s="94"/>
    </row>
    <row r="256" spans="1:12" ht="13.5">
      <c r="A256" s="83" t="s">
        <v>499</v>
      </c>
      <c r="B256" s="97" t="s">
        <v>138</v>
      </c>
      <c r="C256" s="101"/>
      <c r="D256" s="83"/>
      <c r="E256" s="83"/>
      <c r="F256" s="83"/>
      <c r="G256" s="71">
        <v>130798.95</v>
      </c>
      <c r="H256" s="85" t="s">
        <v>564</v>
      </c>
      <c r="I256" s="86" t="s">
        <v>573</v>
      </c>
      <c r="J256" s="86" t="s">
        <v>566</v>
      </c>
      <c r="K256" s="86"/>
      <c r="L256" s="86"/>
    </row>
    <row r="257" spans="1:12" ht="13.5">
      <c r="A257" s="83" t="s">
        <v>500</v>
      </c>
      <c r="B257" s="97" t="s">
        <v>139</v>
      </c>
      <c r="C257" s="101"/>
      <c r="D257" s="83"/>
      <c r="E257" s="83"/>
      <c r="F257" s="83"/>
      <c r="G257" s="71">
        <v>1972</v>
      </c>
      <c r="H257" s="85" t="s">
        <v>564</v>
      </c>
      <c r="I257" s="86" t="s">
        <v>573</v>
      </c>
      <c r="J257" s="86" t="s">
        <v>566</v>
      </c>
      <c r="K257" s="86"/>
      <c r="L257" s="86"/>
    </row>
    <row r="258" spans="1:12" ht="13.5">
      <c r="A258" s="83" t="s">
        <v>501</v>
      </c>
      <c r="B258" s="97" t="s">
        <v>140</v>
      </c>
      <c r="C258" s="104"/>
      <c r="D258" s="83"/>
      <c r="E258" s="83"/>
      <c r="F258" s="83"/>
      <c r="G258" s="74">
        <f>637224*1.16</f>
        <v>739179.84</v>
      </c>
      <c r="H258" s="85" t="s">
        <v>564</v>
      </c>
      <c r="I258" s="86" t="s">
        <v>196</v>
      </c>
      <c r="J258" s="86" t="s">
        <v>566</v>
      </c>
      <c r="K258" s="86"/>
      <c r="L258" s="86"/>
    </row>
    <row r="259" spans="1:12" ht="13.5">
      <c r="A259" s="83" t="s">
        <v>502</v>
      </c>
      <c r="B259" s="97" t="s">
        <v>141</v>
      </c>
      <c r="C259" s="104"/>
      <c r="D259" s="83"/>
      <c r="E259" s="83"/>
      <c r="F259" s="83"/>
      <c r="G259" s="74">
        <f>1058648*1.16</f>
        <v>1228031.68</v>
      </c>
      <c r="H259" s="85" t="s">
        <v>564</v>
      </c>
      <c r="I259" s="86" t="s">
        <v>196</v>
      </c>
      <c r="J259" s="86" t="s">
        <v>566</v>
      </c>
      <c r="K259" s="86"/>
      <c r="L259" s="86"/>
    </row>
    <row r="260" spans="1:12" ht="24.75">
      <c r="A260" s="83" t="s">
        <v>503</v>
      </c>
      <c r="B260" s="97" t="s">
        <v>142</v>
      </c>
      <c r="C260" s="104"/>
      <c r="D260" s="83"/>
      <c r="E260" s="83"/>
      <c r="F260" s="83"/>
      <c r="G260" s="74">
        <f>314400*1.16</f>
        <v>364704</v>
      </c>
      <c r="H260" s="85" t="s">
        <v>564</v>
      </c>
      <c r="I260" s="86" t="s">
        <v>196</v>
      </c>
      <c r="J260" s="86" t="s">
        <v>566</v>
      </c>
      <c r="K260" s="86"/>
      <c r="L260" s="86"/>
    </row>
    <row r="261" spans="1:12" ht="13.5">
      <c r="A261" s="83" t="s">
        <v>504</v>
      </c>
      <c r="B261" s="87" t="s">
        <v>143</v>
      </c>
      <c r="C261" s="105"/>
      <c r="D261" s="83"/>
      <c r="E261" s="83"/>
      <c r="F261" s="83"/>
      <c r="G261" s="65">
        <v>332032.31</v>
      </c>
      <c r="H261" s="85" t="s">
        <v>564</v>
      </c>
      <c r="I261" s="86" t="s">
        <v>196</v>
      </c>
      <c r="J261" s="86" t="s">
        <v>566</v>
      </c>
      <c r="K261" s="86"/>
      <c r="L261" s="86">
        <f>SUM(G162:G261)</f>
        <v>9488475.012559423</v>
      </c>
    </row>
    <row r="262" spans="1:12" ht="13.5">
      <c r="A262" s="91"/>
      <c r="B262" s="103" t="s">
        <v>228</v>
      </c>
      <c r="C262" s="91"/>
      <c r="D262" s="91"/>
      <c r="E262" s="91"/>
      <c r="F262" s="91"/>
      <c r="G262" s="75"/>
      <c r="H262" s="93"/>
      <c r="I262" s="94"/>
      <c r="J262" s="94"/>
      <c r="K262" s="94"/>
      <c r="L262" s="94"/>
    </row>
    <row r="263" spans="1:12" ht="13.5">
      <c r="A263" s="83" t="s">
        <v>505</v>
      </c>
      <c r="B263" s="97" t="s">
        <v>148</v>
      </c>
      <c r="C263" s="83"/>
      <c r="D263" s="83"/>
      <c r="E263" s="83"/>
      <c r="F263" s="83"/>
      <c r="G263" s="71">
        <v>98600</v>
      </c>
      <c r="H263" s="85" t="s">
        <v>564</v>
      </c>
      <c r="I263" s="86" t="s">
        <v>196</v>
      </c>
      <c r="J263" s="86" t="s">
        <v>566</v>
      </c>
      <c r="K263" s="86"/>
      <c r="L263" s="86"/>
    </row>
    <row r="264" spans="1:12" ht="24.75">
      <c r="A264" s="83" t="s">
        <v>506</v>
      </c>
      <c r="B264" s="98" t="s">
        <v>149</v>
      </c>
      <c r="C264" s="83"/>
      <c r="D264" s="83"/>
      <c r="E264" s="83"/>
      <c r="F264" s="83"/>
      <c r="G264" s="71">
        <v>36540</v>
      </c>
      <c r="H264" s="85" t="s">
        <v>564</v>
      </c>
      <c r="I264" s="86" t="s">
        <v>585</v>
      </c>
      <c r="J264" s="86" t="s">
        <v>566</v>
      </c>
      <c r="K264" s="86"/>
      <c r="L264" s="86"/>
    </row>
    <row r="265" spans="1:12" ht="13.5">
      <c r="A265" s="83" t="s">
        <v>507</v>
      </c>
      <c r="B265" s="97" t="s">
        <v>150</v>
      </c>
      <c r="C265" s="83"/>
      <c r="D265" s="83"/>
      <c r="E265" s="83"/>
      <c r="F265" s="83"/>
      <c r="G265" s="71">
        <v>7566.68</v>
      </c>
      <c r="H265" s="85" t="s">
        <v>564</v>
      </c>
      <c r="I265" s="86" t="s">
        <v>585</v>
      </c>
      <c r="J265" s="86" t="s">
        <v>566</v>
      </c>
      <c r="K265" s="86"/>
      <c r="L265" s="86"/>
    </row>
    <row r="266" spans="1:12" ht="13.5">
      <c r="A266" s="83" t="s">
        <v>508</v>
      </c>
      <c r="B266" s="97" t="s">
        <v>151</v>
      </c>
      <c r="C266" s="83"/>
      <c r="D266" s="83"/>
      <c r="E266" s="83"/>
      <c r="F266" s="83"/>
      <c r="G266" s="71">
        <v>5759.06</v>
      </c>
      <c r="H266" s="85" t="s">
        <v>564</v>
      </c>
      <c r="I266" s="86" t="s">
        <v>585</v>
      </c>
      <c r="J266" s="86" t="s">
        <v>566</v>
      </c>
      <c r="K266" s="86"/>
      <c r="L266" s="86"/>
    </row>
    <row r="267" spans="1:12" ht="13.5">
      <c r="A267" s="83" t="s">
        <v>509</v>
      </c>
      <c r="B267" s="97" t="s">
        <v>152</v>
      </c>
      <c r="C267" s="83"/>
      <c r="D267" s="83"/>
      <c r="E267" s="83"/>
      <c r="F267" s="83"/>
      <c r="G267" s="71">
        <v>49411.56</v>
      </c>
      <c r="H267" s="85" t="s">
        <v>564</v>
      </c>
      <c r="I267" s="86" t="s">
        <v>585</v>
      </c>
      <c r="J267" s="86" t="s">
        <v>566</v>
      </c>
      <c r="K267" s="86"/>
      <c r="L267" s="86"/>
    </row>
    <row r="268" spans="1:12" ht="13.5">
      <c r="A268" s="83" t="s">
        <v>510</v>
      </c>
      <c r="B268" s="97" t="s">
        <v>153</v>
      </c>
      <c r="C268" s="83"/>
      <c r="D268" s="83"/>
      <c r="E268" s="83"/>
      <c r="F268" s="83"/>
      <c r="G268" s="71">
        <v>2772.4</v>
      </c>
      <c r="H268" s="85" t="s">
        <v>564</v>
      </c>
      <c r="I268" s="86" t="s">
        <v>585</v>
      </c>
      <c r="J268" s="86" t="s">
        <v>566</v>
      </c>
      <c r="K268" s="86"/>
      <c r="L268" s="86"/>
    </row>
    <row r="269" spans="1:12" ht="13.5">
      <c r="A269" s="83" t="s">
        <v>511</v>
      </c>
      <c r="B269" s="97" t="s">
        <v>154</v>
      </c>
      <c r="C269" s="83"/>
      <c r="D269" s="83"/>
      <c r="E269" s="83"/>
      <c r="F269" s="83"/>
      <c r="G269" s="71">
        <v>4060</v>
      </c>
      <c r="H269" s="85" t="s">
        <v>564</v>
      </c>
      <c r="I269" s="86" t="s">
        <v>585</v>
      </c>
      <c r="J269" s="86" t="s">
        <v>566</v>
      </c>
      <c r="K269" s="86"/>
      <c r="L269" s="86"/>
    </row>
    <row r="270" spans="1:12" ht="13.5">
      <c r="A270" s="83" t="s">
        <v>512</v>
      </c>
      <c r="B270" s="97" t="s">
        <v>189</v>
      </c>
      <c r="C270" s="83"/>
      <c r="D270" s="83"/>
      <c r="E270" s="83"/>
      <c r="F270" s="83"/>
      <c r="G270" s="71">
        <v>159</v>
      </c>
      <c r="H270" s="85" t="s">
        <v>564</v>
      </c>
      <c r="I270" s="86" t="s">
        <v>585</v>
      </c>
      <c r="J270" s="86" t="s">
        <v>566</v>
      </c>
      <c r="K270" s="86"/>
      <c r="L270" s="86"/>
    </row>
    <row r="271" spans="1:12" ht="13.5">
      <c r="A271" s="91"/>
      <c r="B271" s="103" t="s">
        <v>520</v>
      </c>
      <c r="C271" s="91"/>
      <c r="D271" s="91"/>
      <c r="E271" s="91"/>
      <c r="F271" s="91"/>
      <c r="G271" s="75"/>
      <c r="H271" s="93"/>
      <c r="I271" s="94"/>
      <c r="J271" s="94"/>
      <c r="K271" s="94"/>
      <c r="L271" s="94"/>
    </row>
    <row r="272" spans="1:12" ht="13.5">
      <c r="A272" s="83" t="s">
        <v>523</v>
      </c>
      <c r="B272" s="97" t="s">
        <v>521</v>
      </c>
      <c r="C272" s="83"/>
      <c r="D272" s="83"/>
      <c r="E272" s="83"/>
      <c r="F272" s="83"/>
      <c r="G272" s="71">
        <v>3330</v>
      </c>
      <c r="H272" s="85" t="s">
        <v>564</v>
      </c>
      <c r="I272" s="86" t="s">
        <v>569</v>
      </c>
      <c r="J272" s="86" t="s">
        <v>568</v>
      </c>
      <c r="K272" s="86"/>
      <c r="L272" s="86">
        <f>+G272</f>
        <v>3330</v>
      </c>
    </row>
    <row r="273" spans="1:12" ht="13.5">
      <c r="A273" s="91"/>
      <c r="B273" s="103" t="s">
        <v>173</v>
      </c>
      <c r="C273" s="91"/>
      <c r="D273" s="91"/>
      <c r="E273" s="91"/>
      <c r="F273" s="91"/>
      <c r="G273" s="69"/>
      <c r="H273" s="93"/>
      <c r="I273" s="94"/>
      <c r="J273" s="94"/>
      <c r="K273" s="94"/>
      <c r="L273" s="94"/>
    </row>
    <row r="274" spans="1:12" ht="13.5">
      <c r="A274" s="83" t="s">
        <v>513</v>
      </c>
      <c r="B274" s="97" t="s">
        <v>162</v>
      </c>
      <c r="C274" s="83"/>
      <c r="D274" s="83"/>
      <c r="E274" s="83"/>
      <c r="F274" s="83"/>
      <c r="G274" s="71">
        <v>403304</v>
      </c>
      <c r="H274" s="85" t="s">
        <v>564</v>
      </c>
      <c r="I274" s="86" t="s">
        <v>580</v>
      </c>
      <c r="J274" s="86"/>
      <c r="K274" s="86"/>
      <c r="L274" s="86"/>
    </row>
    <row r="275" spans="1:12" ht="13.5">
      <c r="A275" s="91"/>
      <c r="B275" s="103" t="s">
        <v>174</v>
      </c>
      <c r="C275" s="91"/>
      <c r="D275" s="91"/>
      <c r="E275" s="91"/>
      <c r="F275" s="91"/>
      <c r="G275" s="69"/>
      <c r="H275" s="93"/>
      <c r="I275" s="94"/>
      <c r="J275" s="94"/>
      <c r="K275" s="94"/>
      <c r="L275" s="94"/>
    </row>
    <row r="276" spans="1:12" ht="13.5">
      <c r="A276" s="83" t="s">
        <v>499</v>
      </c>
      <c r="B276" s="98" t="s">
        <v>159</v>
      </c>
      <c r="C276" s="83"/>
      <c r="D276" s="83"/>
      <c r="E276" s="83"/>
      <c r="F276" s="83"/>
      <c r="G276" s="71">
        <v>7965608</v>
      </c>
      <c r="H276" s="85" t="s">
        <v>564</v>
      </c>
      <c r="I276" s="86" t="s">
        <v>580</v>
      </c>
      <c r="J276" s="86" t="s">
        <v>587</v>
      </c>
      <c r="K276" s="86"/>
      <c r="L276" s="86"/>
    </row>
    <row r="277" spans="1:12" ht="13.5">
      <c r="A277" s="83" t="s">
        <v>500</v>
      </c>
      <c r="B277" s="97" t="s">
        <v>160</v>
      </c>
      <c r="C277" s="83"/>
      <c r="D277" s="83"/>
      <c r="E277" s="83"/>
      <c r="F277" s="83"/>
      <c r="G277" s="71">
        <f>3383065+220000+172480.2</f>
        <v>3775545.2</v>
      </c>
      <c r="H277" s="85" t="s">
        <v>564</v>
      </c>
      <c r="I277" s="86" t="s">
        <v>580</v>
      </c>
      <c r="J277" s="86" t="s">
        <v>566</v>
      </c>
      <c r="K277" s="86"/>
      <c r="L277" s="86"/>
    </row>
    <row r="278" spans="1:12" ht="13.5">
      <c r="A278" s="83" t="s">
        <v>501</v>
      </c>
      <c r="B278" s="98" t="s">
        <v>161</v>
      </c>
      <c r="C278" s="83"/>
      <c r="D278" s="83"/>
      <c r="E278" s="83"/>
      <c r="F278" s="83"/>
      <c r="G278" s="71">
        <v>1270814.24</v>
      </c>
      <c r="H278" s="85" t="s">
        <v>564</v>
      </c>
      <c r="I278" s="86" t="s">
        <v>580</v>
      </c>
      <c r="J278" s="86" t="s">
        <v>566</v>
      </c>
      <c r="K278" s="86"/>
      <c r="L278" s="86"/>
    </row>
    <row r="279" spans="1:12" ht="12.75" customHeight="1">
      <c r="A279" s="83" t="s">
        <v>502</v>
      </c>
      <c r="B279" s="96" t="s">
        <v>163</v>
      </c>
      <c r="C279" s="83"/>
      <c r="D279" s="83"/>
      <c r="E279" s="83"/>
      <c r="F279" s="83"/>
      <c r="G279" s="70">
        <f>30426.8+30427</f>
        <v>60853.8</v>
      </c>
      <c r="H279" s="85" t="s">
        <v>564</v>
      </c>
      <c r="I279" s="86" t="s">
        <v>573</v>
      </c>
      <c r="J279" s="86" t="s">
        <v>566</v>
      </c>
      <c r="K279" s="86"/>
      <c r="L279" s="86"/>
    </row>
    <row r="280" spans="1:12" ht="12.75" customHeight="1">
      <c r="A280" s="83" t="s">
        <v>503</v>
      </c>
      <c r="B280" s="96" t="s">
        <v>522</v>
      </c>
      <c r="C280" s="83"/>
      <c r="D280" s="83"/>
      <c r="E280" s="83"/>
      <c r="F280" s="83"/>
      <c r="G280" s="71">
        <f>50001.6+289794.85</f>
        <v>339796.44999999995</v>
      </c>
      <c r="H280" s="85" t="s">
        <v>564</v>
      </c>
      <c r="I280" s="86" t="s">
        <v>580</v>
      </c>
      <c r="J280" s="86" t="s">
        <v>568</v>
      </c>
      <c r="K280" s="86"/>
      <c r="L280" s="86"/>
    </row>
    <row r="281" spans="1:12" ht="12.75" customHeight="1">
      <c r="A281" s="83" t="s">
        <v>504</v>
      </c>
      <c r="B281" s="98" t="s">
        <v>542</v>
      </c>
      <c r="C281" s="83"/>
      <c r="D281" s="83"/>
      <c r="E281" s="83"/>
      <c r="F281" s="83"/>
      <c r="G281" s="71">
        <v>2900</v>
      </c>
      <c r="H281" s="85" t="s">
        <v>564</v>
      </c>
      <c r="I281" s="86" t="s">
        <v>573</v>
      </c>
      <c r="J281" s="86" t="s">
        <v>566</v>
      </c>
      <c r="K281" s="86"/>
      <c r="L281" s="86">
        <f>SUM(G276:G281)</f>
        <v>13415517.69</v>
      </c>
    </row>
  </sheetData>
  <sheetProtection/>
  <mergeCells count="4">
    <mergeCell ref="A1:L1"/>
    <mergeCell ref="A2:L2"/>
    <mergeCell ref="A3:L3"/>
    <mergeCell ref="A4:L4"/>
  </mergeCells>
  <conditionalFormatting sqref="H8:H26">
    <cfRule type="cellIs" priority="4" dxfId="4" operator="equal" stopIfTrue="1">
      <formula>"v"</formula>
    </cfRule>
  </conditionalFormatting>
  <conditionalFormatting sqref="H5:H65536">
    <cfRule type="cellIs" priority="1" dxfId="4" operator="equal" stopIfTrue="1">
      <formula>"v"</formula>
    </cfRule>
    <cfRule type="cellIs" priority="2" dxfId="5" operator="equal" stopIfTrue="1">
      <formula>"r"</formula>
    </cfRule>
    <cfRule type="cellIs" priority="3" dxfId="6" operator="equal" stopIfTrue="1">
      <formula>"a"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0.875" style="151" customWidth="1"/>
    <col min="2" max="4" width="9.875" style="151" customWidth="1"/>
    <col min="5" max="5" width="13.00390625" style="177" customWidth="1"/>
    <col min="6" max="6" width="16.125" style="151" customWidth="1"/>
    <col min="7" max="7" width="51.75390625" style="152" customWidth="1"/>
    <col min="8" max="8" width="14.25390625" style="153" bestFit="1" customWidth="1"/>
    <col min="9" max="16384" width="9.00390625" style="150" customWidth="1"/>
  </cols>
  <sheetData>
    <row r="1" spans="1:8" ht="12">
      <c r="A1" s="193" t="s">
        <v>6</v>
      </c>
      <c r="B1" s="193"/>
      <c r="C1" s="193"/>
      <c r="D1" s="193"/>
      <c r="E1" s="193"/>
      <c r="F1" s="193"/>
      <c r="G1" s="193"/>
      <c r="H1" s="193"/>
    </row>
    <row r="2" spans="1:8" ht="26.25" customHeight="1">
      <c r="A2" s="193" t="str">
        <f>'MUEBLES DE OFICINA Y OTROS MOBI'!A2:H2</f>
        <v>BIENES MUEBLES E INMUEBLES ACUMULADOS AL 31-DE DICIEMBRE-2014</v>
      </c>
      <c r="B2" s="193"/>
      <c r="C2" s="193"/>
      <c r="D2" s="193"/>
      <c r="E2" s="193"/>
      <c r="F2" s="193"/>
      <c r="G2" s="193"/>
      <c r="H2" s="193"/>
    </row>
    <row r="3" spans="5:7" ht="28.5" customHeight="1">
      <c r="E3" s="194" t="s">
        <v>168</v>
      </c>
      <c r="F3" s="194"/>
      <c r="G3" s="194"/>
    </row>
    <row r="4" spans="1:8" s="157" customFormat="1" ht="12">
      <c r="A4" s="154" t="s">
        <v>0</v>
      </c>
      <c r="B4" s="154" t="s">
        <v>1</v>
      </c>
      <c r="C4" s="154" t="s">
        <v>524</v>
      </c>
      <c r="D4" s="154" t="s">
        <v>527</v>
      </c>
      <c r="E4" s="154" t="s">
        <v>5</v>
      </c>
      <c r="F4" s="155" t="s">
        <v>4</v>
      </c>
      <c r="G4" s="155" t="s">
        <v>2</v>
      </c>
      <c r="H4" s="181" t="s">
        <v>3</v>
      </c>
    </row>
    <row r="5" spans="1:8" s="165" customFormat="1" ht="12">
      <c r="A5" s="158" t="s">
        <v>37</v>
      </c>
      <c r="B5" s="159"/>
      <c r="C5" s="160" t="s">
        <v>525</v>
      </c>
      <c r="D5" s="160"/>
      <c r="E5" s="83" t="s">
        <v>573</v>
      </c>
      <c r="F5" s="90">
        <v>12413</v>
      </c>
      <c r="G5" s="95" t="s">
        <v>42</v>
      </c>
      <c r="H5" s="182">
        <v>6300</v>
      </c>
    </row>
    <row r="6" spans="1:8" s="165" customFormat="1" ht="12">
      <c r="A6" s="158" t="s">
        <v>37</v>
      </c>
      <c r="B6" s="159"/>
      <c r="C6" s="160" t="s">
        <v>525</v>
      </c>
      <c r="D6" s="160"/>
      <c r="E6" s="83" t="s">
        <v>571</v>
      </c>
      <c r="F6" s="90">
        <v>12413</v>
      </c>
      <c r="G6" s="96" t="s">
        <v>43</v>
      </c>
      <c r="H6" s="182">
        <v>1950</v>
      </c>
    </row>
    <row r="7" spans="1:8" s="165" customFormat="1" ht="12">
      <c r="A7" s="158" t="s">
        <v>37</v>
      </c>
      <c r="B7" s="159"/>
      <c r="C7" s="160" t="s">
        <v>525</v>
      </c>
      <c r="D7" s="160"/>
      <c r="E7" s="83" t="s">
        <v>32</v>
      </c>
      <c r="F7" s="90">
        <v>12413</v>
      </c>
      <c r="G7" s="95" t="s">
        <v>44</v>
      </c>
      <c r="H7" s="182">
        <v>157.6</v>
      </c>
    </row>
    <row r="8" spans="1:8" s="165" customFormat="1" ht="12">
      <c r="A8" s="158" t="s">
        <v>38</v>
      </c>
      <c r="B8" s="159"/>
      <c r="C8" s="160" t="s">
        <v>525</v>
      </c>
      <c r="D8" s="160"/>
      <c r="E8" s="83" t="s">
        <v>571</v>
      </c>
      <c r="F8" s="90">
        <v>12413</v>
      </c>
      <c r="G8" s="96" t="s">
        <v>45</v>
      </c>
      <c r="H8" s="182">
        <v>680</v>
      </c>
    </row>
    <row r="9" spans="1:8" s="165" customFormat="1" ht="12">
      <c r="A9" s="158" t="s">
        <v>39</v>
      </c>
      <c r="B9" s="159"/>
      <c r="C9" s="160" t="s">
        <v>525</v>
      </c>
      <c r="D9" s="160"/>
      <c r="E9" s="83" t="s">
        <v>571</v>
      </c>
      <c r="F9" s="90">
        <v>12413</v>
      </c>
      <c r="G9" s="96" t="s">
        <v>46</v>
      </c>
      <c r="H9" s="182">
        <v>4200</v>
      </c>
    </row>
    <row r="10" spans="1:8" s="165" customFormat="1" ht="12">
      <c r="A10" s="158" t="s">
        <v>37</v>
      </c>
      <c r="B10" s="159"/>
      <c r="C10" s="160" t="s">
        <v>525</v>
      </c>
      <c r="D10" s="160"/>
      <c r="E10" s="83" t="s">
        <v>573</v>
      </c>
      <c r="F10" s="90">
        <v>12413</v>
      </c>
      <c r="G10" s="95" t="s">
        <v>42</v>
      </c>
      <c r="H10" s="182">
        <v>6300</v>
      </c>
    </row>
    <row r="11" spans="1:8" s="165" customFormat="1" ht="12">
      <c r="A11" s="158" t="s">
        <v>37</v>
      </c>
      <c r="B11" s="159"/>
      <c r="C11" s="160" t="s">
        <v>525</v>
      </c>
      <c r="D11" s="160"/>
      <c r="E11" s="83" t="s">
        <v>571</v>
      </c>
      <c r="F11" s="90">
        <v>12413</v>
      </c>
      <c r="G11" s="96" t="s">
        <v>43</v>
      </c>
      <c r="H11" s="182">
        <v>1950</v>
      </c>
    </row>
    <row r="12" spans="1:8" s="165" customFormat="1" ht="12">
      <c r="A12" s="158" t="s">
        <v>37</v>
      </c>
      <c r="B12" s="159"/>
      <c r="C12" s="160" t="s">
        <v>525</v>
      </c>
      <c r="D12" s="160"/>
      <c r="E12" s="83" t="s">
        <v>574</v>
      </c>
      <c r="F12" s="90">
        <v>12413</v>
      </c>
      <c r="G12" s="95" t="s">
        <v>44</v>
      </c>
      <c r="H12" s="182">
        <v>157.6</v>
      </c>
    </row>
    <row r="13" spans="1:8" s="165" customFormat="1" ht="12">
      <c r="A13" s="158" t="s">
        <v>37</v>
      </c>
      <c r="B13" s="159"/>
      <c r="C13" s="160" t="s">
        <v>525</v>
      </c>
      <c r="D13" s="160"/>
      <c r="E13" s="83" t="s">
        <v>573</v>
      </c>
      <c r="F13" s="90">
        <v>12413</v>
      </c>
      <c r="G13" s="95" t="s">
        <v>42</v>
      </c>
      <c r="H13" s="182">
        <v>6300</v>
      </c>
    </row>
    <row r="14" spans="1:8" s="165" customFormat="1" ht="12">
      <c r="A14" s="158" t="s">
        <v>37</v>
      </c>
      <c r="B14" s="159"/>
      <c r="C14" s="160" t="s">
        <v>525</v>
      </c>
      <c r="D14" s="160"/>
      <c r="E14" s="83" t="s">
        <v>571</v>
      </c>
      <c r="F14" s="90">
        <v>12413</v>
      </c>
      <c r="G14" s="96" t="s">
        <v>43</v>
      </c>
      <c r="H14" s="182">
        <v>1950</v>
      </c>
    </row>
    <row r="15" spans="1:8" s="165" customFormat="1" ht="12">
      <c r="A15" s="158" t="s">
        <v>37</v>
      </c>
      <c r="B15" s="159"/>
      <c r="C15" s="160" t="s">
        <v>525</v>
      </c>
      <c r="D15" s="160"/>
      <c r="E15" s="83" t="s">
        <v>184</v>
      </c>
      <c r="F15" s="90">
        <v>12413</v>
      </c>
      <c r="G15" s="95" t="s">
        <v>44</v>
      </c>
      <c r="H15" s="182">
        <v>157.6</v>
      </c>
    </row>
    <row r="16" spans="1:8" s="165" customFormat="1" ht="12">
      <c r="A16" s="158" t="s">
        <v>40</v>
      </c>
      <c r="B16" s="159"/>
      <c r="C16" s="160" t="s">
        <v>525</v>
      </c>
      <c r="D16" s="160"/>
      <c r="E16" s="83" t="s">
        <v>571</v>
      </c>
      <c r="F16" s="90">
        <v>12413</v>
      </c>
      <c r="G16" s="96" t="s">
        <v>47</v>
      </c>
      <c r="H16" s="182">
        <v>19630.65</v>
      </c>
    </row>
    <row r="17" spans="1:8" s="165" customFormat="1" ht="12">
      <c r="A17" s="158" t="s">
        <v>40</v>
      </c>
      <c r="B17" s="159"/>
      <c r="C17" s="160" t="s">
        <v>525</v>
      </c>
      <c r="D17" s="160"/>
      <c r="E17" s="83" t="s">
        <v>571</v>
      </c>
      <c r="F17" s="90">
        <v>12413</v>
      </c>
      <c r="G17" s="96" t="s">
        <v>48</v>
      </c>
      <c r="H17" s="182">
        <v>1950</v>
      </c>
    </row>
    <row r="18" spans="1:8" s="165" customFormat="1" ht="12">
      <c r="A18" s="158" t="s">
        <v>37</v>
      </c>
      <c r="B18" s="159"/>
      <c r="C18" s="160" t="s">
        <v>525</v>
      </c>
      <c r="D18" s="160"/>
      <c r="E18" s="83" t="s">
        <v>571</v>
      </c>
      <c r="F18" s="90">
        <v>12413</v>
      </c>
      <c r="G18" s="95" t="s">
        <v>49</v>
      </c>
      <c r="H18" s="182">
        <v>6300</v>
      </c>
    </row>
    <row r="19" spans="1:8" s="165" customFormat="1" ht="12">
      <c r="A19" s="158" t="s">
        <v>37</v>
      </c>
      <c r="B19" s="159"/>
      <c r="C19" s="160" t="s">
        <v>525</v>
      </c>
      <c r="D19" s="160"/>
      <c r="E19" s="83" t="s">
        <v>26</v>
      </c>
      <c r="F19" s="90">
        <v>12413</v>
      </c>
      <c r="G19" s="95" t="s">
        <v>44</v>
      </c>
      <c r="H19" s="182">
        <v>157.6</v>
      </c>
    </row>
    <row r="20" spans="1:8" s="165" customFormat="1" ht="12">
      <c r="A20" s="158" t="s">
        <v>37</v>
      </c>
      <c r="B20" s="159"/>
      <c r="C20" s="160" t="s">
        <v>525</v>
      </c>
      <c r="D20" s="160"/>
      <c r="E20" s="83" t="s">
        <v>577</v>
      </c>
      <c r="F20" s="90">
        <v>12413</v>
      </c>
      <c r="G20" s="95" t="s">
        <v>44</v>
      </c>
      <c r="H20" s="182">
        <v>157.6</v>
      </c>
    </row>
    <row r="21" spans="1:8" s="165" customFormat="1" ht="12">
      <c r="A21" s="158" t="s">
        <v>37</v>
      </c>
      <c r="B21" s="159"/>
      <c r="C21" s="160" t="s">
        <v>525</v>
      </c>
      <c r="D21" s="160"/>
      <c r="E21" s="83" t="s">
        <v>32</v>
      </c>
      <c r="F21" s="90">
        <v>12413</v>
      </c>
      <c r="G21" s="95" t="s">
        <v>42</v>
      </c>
      <c r="H21" s="182">
        <v>6300</v>
      </c>
    </row>
    <row r="22" spans="1:8" s="165" customFormat="1" ht="12">
      <c r="A22" s="158" t="s">
        <v>37</v>
      </c>
      <c r="B22" s="159"/>
      <c r="C22" s="160" t="s">
        <v>525</v>
      </c>
      <c r="D22" s="160"/>
      <c r="E22" s="83" t="s">
        <v>41</v>
      </c>
      <c r="F22" s="90">
        <v>12413</v>
      </c>
      <c r="G22" s="95" t="s">
        <v>42</v>
      </c>
      <c r="H22" s="182">
        <v>6300</v>
      </c>
    </row>
    <row r="23" spans="1:8" s="165" customFormat="1" ht="12">
      <c r="A23" s="158" t="s">
        <v>37</v>
      </c>
      <c r="B23" s="159"/>
      <c r="C23" s="160" t="s">
        <v>525</v>
      </c>
      <c r="D23" s="160"/>
      <c r="E23" s="83" t="s">
        <v>571</v>
      </c>
      <c r="F23" s="90">
        <v>12413</v>
      </c>
      <c r="G23" s="96" t="s">
        <v>43</v>
      </c>
      <c r="H23" s="182">
        <v>1950</v>
      </c>
    </row>
    <row r="24" spans="1:8" s="165" customFormat="1" ht="12">
      <c r="A24" s="158" t="s">
        <v>37</v>
      </c>
      <c r="B24" s="159"/>
      <c r="C24" s="160" t="s">
        <v>525</v>
      </c>
      <c r="D24" s="160"/>
      <c r="E24" s="83" t="s">
        <v>571</v>
      </c>
      <c r="F24" s="90">
        <v>12413</v>
      </c>
      <c r="G24" s="95" t="s">
        <v>42</v>
      </c>
      <c r="H24" s="182">
        <v>6300</v>
      </c>
    </row>
    <row r="25" spans="1:8" s="165" customFormat="1" ht="12">
      <c r="A25" s="158" t="s">
        <v>37</v>
      </c>
      <c r="B25" s="159"/>
      <c r="C25" s="160" t="s">
        <v>525</v>
      </c>
      <c r="D25" s="160"/>
      <c r="E25" s="83" t="s">
        <v>571</v>
      </c>
      <c r="F25" s="90">
        <v>12413</v>
      </c>
      <c r="G25" s="96" t="s">
        <v>43</v>
      </c>
      <c r="H25" s="182">
        <v>1950</v>
      </c>
    </row>
    <row r="26" spans="1:8" s="165" customFormat="1" ht="12">
      <c r="A26" s="158" t="s">
        <v>37</v>
      </c>
      <c r="B26" s="159"/>
      <c r="C26" s="160" t="s">
        <v>525</v>
      </c>
      <c r="D26" s="160"/>
      <c r="E26" s="83" t="s">
        <v>571</v>
      </c>
      <c r="F26" s="90">
        <v>12413</v>
      </c>
      <c r="G26" s="95" t="s">
        <v>42</v>
      </c>
      <c r="H26" s="182">
        <v>6300</v>
      </c>
    </row>
    <row r="27" spans="1:8" s="165" customFormat="1" ht="12">
      <c r="A27" s="158" t="s">
        <v>37</v>
      </c>
      <c r="B27" s="159"/>
      <c r="C27" s="160" t="s">
        <v>525</v>
      </c>
      <c r="D27" s="160"/>
      <c r="E27" s="83" t="s">
        <v>571</v>
      </c>
      <c r="F27" s="90">
        <v>12413</v>
      </c>
      <c r="G27" s="96" t="s">
        <v>43</v>
      </c>
      <c r="H27" s="182">
        <v>1950</v>
      </c>
    </row>
    <row r="28" spans="1:8" s="165" customFormat="1" ht="12">
      <c r="A28" s="159">
        <v>38883</v>
      </c>
      <c r="B28" s="159"/>
      <c r="C28" s="160" t="s">
        <v>525</v>
      </c>
      <c r="D28" s="160"/>
      <c r="E28" s="83" t="s">
        <v>571</v>
      </c>
      <c r="F28" s="90">
        <v>12413</v>
      </c>
      <c r="G28" s="90" t="s">
        <v>55</v>
      </c>
      <c r="H28" s="183">
        <v>5900</v>
      </c>
    </row>
    <row r="29" spans="1:8" s="165" customFormat="1" ht="12">
      <c r="A29" s="159">
        <v>38000</v>
      </c>
      <c r="B29" s="159"/>
      <c r="C29" s="160" t="s">
        <v>525</v>
      </c>
      <c r="D29" s="160"/>
      <c r="E29" s="83" t="s">
        <v>571</v>
      </c>
      <c r="F29" s="90">
        <v>12413</v>
      </c>
      <c r="G29" s="90" t="s">
        <v>57</v>
      </c>
      <c r="H29" s="183">
        <v>10503.57</v>
      </c>
    </row>
    <row r="30" spans="1:8" s="165" customFormat="1" ht="12">
      <c r="A30" s="159">
        <v>37168</v>
      </c>
      <c r="B30" s="159"/>
      <c r="C30" s="160" t="s">
        <v>525</v>
      </c>
      <c r="D30" s="160"/>
      <c r="E30" s="83"/>
      <c r="F30" s="90">
        <v>12413</v>
      </c>
      <c r="G30" s="90" t="s">
        <v>58</v>
      </c>
      <c r="H30" s="183">
        <v>3823</v>
      </c>
    </row>
    <row r="31" spans="1:8" s="165" customFormat="1" ht="12">
      <c r="A31" s="159">
        <v>37158</v>
      </c>
      <c r="B31" s="159"/>
      <c r="C31" s="160" t="s">
        <v>525</v>
      </c>
      <c r="D31" s="160"/>
      <c r="E31" s="83" t="s">
        <v>571</v>
      </c>
      <c r="F31" s="90">
        <v>12413</v>
      </c>
      <c r="G31" s="90" t="s">
        <v>59</v>
      </c>
      <c r="H31" s="183">
        <v>7230</v>
      </c>
    </row>
    <row r="32" spans="1:8" s="165" customFormat="1" ht="12">
      <c r="A32" s="159">
        <v>38494</v>
      </c>
      <c r="B32" s="159"/>
      <c r="C32" s="160" t="s">
        <v>525</v>
      </c>
      <c r="D32" s="160"/>
      <c r="E32" s="83" t="s">
        <v>571</v>
      </c>
      <c r="F32" s="90">
        <v>12413</v>
      </c>
      <c r="G32" s="90" t="s">
        <v>60</v>
      </c>
      <c r="H32" s="183">
        <v>13478.61</v>
      </c>
    </row>
    <row r="33" spans="1:8" s="165" customFormat="1" ht="12">
      <c r="A33" s="159">
        <v>38589</v>
      </c>
      <c r="B33" s="159"/>
      <c r="C33" s="160" t="s">
        <v>525</v>
      </c>
      <c r="D33" s="160"/>
      <c r="E33" s="83" t="s">
        <v>571</v>
      </c>
      <c r="F33" s="90">
        <v>12413</v>
      </c>
      <c r="G33" s="90" t="s">
        <v>61</v>
      </c>
      <c r="H33" s="183">
        <v>7150</v>
      </c>
    </row>
    <row r="34" spans="1:8" s="165" customFormat="1" ht="12">
      <c r="A34" s="159"/>
      <c r="B34" s="159"/>
      <c r="C34" s="160" t="s">
        <v>525</v>
      </c>
      <c r="D34" s="160"/>
      <c r="E34" s="83"/>
      <c r="F34" s="90">
        <v>12413</v>
      </c>
      <c r="G34" s="90" t="s">
        <v>64</v>
      </c>
      <c r="H34" s="183">
        <v>-48313.13</v>
      </c>
    </row>
    <row r="35" spans="1:8" s="165" customFormat="1" ht="12">
      <c r="A35" s="159">
        <v>40237</v>
      </c>
      <c r="B35" s="159"/>
      <c r="C35" s="160" t="s">
        <v>525</v>
      </c>
      <c r="D35" s="160"/>
      <c r="E35" s="83" t="s">
        <v>573</v>
      </c>
      <c r="F35" s="90">
        <v>12413</v>
      </c>
      <c r="G35" s="90" t="s">
        <v>65</v>
      </c>
      <c r="H35" s="183">
        <v>4390</v>
      </c>
    </row>
    <row r="36" spans="1:8" s="165" customFormat="1" ht="12">
      <c r="A36" s="159">
        <v>40429</v>
      </c>
      <c r="B36" s="159"/>
      <c r="C36" s="160" t="s">
        <v>525</v>
      </c>
      <c r="D36" s="160"/>
      <c r="E36" s="83" t="s">
        <v>184</v>
      </c>
      <c r="F36" s="90">
        <v>12413</v>
      </c>
      <c r="G36" s="90" t="s">
        <v>66</v>
      </c>
      <c r="H36" s="183">
        <v>1470</v>
      </c>
    </row>
    <row r="37" spans="1:8" s="165" customFormat="1" ht="12">
      <c r="A37" s="159">
        <v>40347</v>
      </c>
      <c r="B37" s="159"/>
      <c r="C37" s="160" t="s">
        <v>525</v>
      </c>
      <c r="D37" s="184"/>
      <c r="E37" s="83" t="s">
        <v>573</v>
      </c>
      <c r="F37" s="90">
        <v>12413</v>
      </c>
      <c r="G37" s="97" t="s">
        <v>71</v>
      </c>
      <c r="H37" s="185">
        <v>13799.99</v>
      </c>
    </row>
    <row r="38" spans="1:8" s="165" customFormat="1" ht="12">
      <c r="A38" s="159">
        <v>40345</v>
      </c>
      <c r="B38" s="159"/>
      <c r="C38" s="160" t="s">
        <v>525</v>
      </c>
      <c r="D38" s="184"/>
      <c r="E38" s="83" t="s">
        <v>573</v>
      </c>
      <c r="F38" s="90">
        <v>12413</v>
      </c>
      <c r="G38" s="186" t="s">
        <v>73</v>
      </c>
      <c r="H38" s="187">
        <v>7900</v>
      </c>
    </row>
    <row r="39" spans="1:8" s="165" customFormat="1" ht="12">
      <c r="A39" s="159">
        <v>40319</v>
      </c>
      <c r="B39" s="159"/>
      <c r="C39" s="160" t="s">
        <v>525</v>
      </c>
      <c r="D39" s="184"/>
      <c r="E39" s="83"/>
      <c r="F39" s="90">
        <v>12413</v>
      </c>
      <c r="G39" s="98" t="s">
        <v>74</v>
      </c>
      <c r="H39" s="185">
        <v>2100</v>
      </c>
    </row>
    <row r="40" spans="1:8" s="165" customFormat="1" ht="12">
      <c r="A40" s="159">
        <v>40319</v>
      </c>
      <c r="B40" s="159"/>
      <c r="C40" s="160" t="s">
        <v>525</v>
      </c>
      <c r="D40" s="184"/>
      <c r="E40" s="83" t="s">
        <v>41</v>
      </c>
      <c r="F40" s="90">
        <v>12413</v>
      </c>
      <c r="G40" s="97" t="s">
        <v>75</v>
      </c>
      <c r="H40" s="185">
        <v>4499</v>
      </c>
    </row>
    <row r="41" spans="1:8" s="165" customFormat="1" ht="12">
      <c r="A41" s="159">
        <v>40941</v>
      </c>
      <c r="B41" s="90">
        <v>130</v>
      </c>
      <c r="C41" s="160" t="s">
        <v>525</v>
      </c>
      <c r="D41" s="184"/>
      <c r="E41" s="83" t="s">
        <v>577</v>
      </c>
      <c r="F41" s="90">
        <v>12413</v>
      </c>
      <c r="G41" s="90" t="s">
        <v>76</v>
      </c>
      <c r="H41" s="188">
        <v>54094.33</v>
      </c>
    </row>
    <row r="42" spans="1:8" s="165" customFormat="1" ht="12">
      <c r="A42" s="159">
        <v>41241</v>
      </c>
      <c r="B42" s="90">
        <v>1115</v>
      </c>
      <c r="C42" s="160" t="s">
        <v>525</v>
      </c>
      <c r="D42" s="184"/>
      <c r="E42" s="83" t="s">
        <v>569</v>
      </c>
      <c r="F42" s="90">
        <v>12413</v>
      </c>
      <c r="G42" s="90" t="s">
        <v>77</v>
      </c>
      <c r="H42" s="188">
        <v>6725</v>
      </c>
    </row>
    <row r="43" spans="1:8" s="165" customFormat="1" ht="24">
      <c r="A43" s="159">
        <v>41326</v>
      </c>
      <c r="B43" s="90" t="s">
        <v>179</v>
      </c>
      <c r="C43" s="160" t="s">
        <v>525</v>
      </c>
      <c r="D43" s="184"/>
      <c r="E43" s="83" t="s">
        <v>573</v>
      </c>
      <c r="F43" s="90">
        <v>12413</v>
      </c>
      <c r="G43" s="90" t="s">
        <v>180</v>
      </c>
      <c r="H43" s="188">
        <f>(12064.09+2672.41)*1.16</f>
        <v>17094.34</v>
      </c>
    </row>
    <row r="44" spans="1:8" s="165" customFormat="1" ht="12">
      <c r="A44" s="159">
        <v>41326</v>
      </c>
      <c r="B44" s="90" t="s">
        <v>179</v>
      </c>
      <c r="C44" s="160" t="s">
        <v>525</v>
      </c>
      <c r="D44" s="184"/>
      <c r="E44" s="83" t="s">
        <v>573</v>
      </c>
      <c r="F44" s="90">
        <v>12413</v>
      </c>
      <c r="G44" s="90" t="s">
        <v>181</v>
      </c>
      <c r="H44" s="188">
        <f>(1155.35+3318.97)*1.16</f>
        <v>5190.2112</v>
      </c>
    </row>
    <row r="45" spans="1:8" s="165" customFormat="1" ht="12">
      <c r="A45" s="159">
        <v>41326</v>
      </c>
      <c r="B45" s="90" t="s">
        <v>179</v>
      </c>
      <c r="C45" s="160" t="s">
        <v>525</v>
      </c>
      <c r="D45" s="184"/>
      <c r="E45" s="83" t="s">
        <v>573</v>
      </c>
      <c r="F45" s="90">
        <v>12413</v>
      </c>
      <c r="G45" s="90" t="s">
        <v>182</v>
      </c>
      <c r="H45" s="188">
        <f>+(2860.59+129.3)*1.16</f>
        <v>3468.2724000000003</v>
      </c>
    </row>
    <row r="46" spans="1:8" s="165" customFormat="1" ht="12">
      <c r="A46" s="159">
        <v>41326</v>
      </c>
      <c r="B46" s="90" t="s">
        <v>185</v>
      </c>
      <c r="C46" s="160" t="s">
        <v>525</v>
      </c>
      <c r="D46" s="184"/>
      <c r="E46" s="83" t="s">
        <v>574</v>
      </c>
      <c r="F46" s="90">
        <v>12413</v>
      </c>
      <c r="G46" s="90" t="s">
        <v>183</v>
      </c>
      <c r="H46" s="188">
        <v>5258.62</v>
      </c>
    </row>
    <row r="47" spans="1:8" s="165" customFormat="1" ht="12">
      <c r="A47" s="159">
        <v>41326</v>
      </c>
      <c r="B47" s="90" t="s">
        <v>185</v>
      </c>
      <c r="C47" s="160" t="s">
        <v>525</v>
      </c>
      <c r="D47" s="184"/>
      <c r="E47" s="83" t="s">
        <v>569</v>
      </c>
      <c r="F47" s="90">
        <v>12413</v>
      </c>
      <c r="G47" s="90" t="s">
        <v>183</v>
      </c>
      <c r="H47" s="188">
        <v>5258.62</v>
      </c>
    </row>
    <row r="48" spans="1:8" s="165" customFormat="1" ht="12">
      <c r="A48" s="159">
        <v>41326</v>
      </c>
      <c r="B48" s="90" t="s">
        <v>185</v>
      </c>
      <c r="C48" s="160" t="s">
        <v>525</v>
      </c>
      <c r="D48" s="184"/>
      <c r="E48" s="83" t="s">
        <v>184</v>
      </c>
      <c r="F48" s="90">
        <v>12413</v>
      </c>
      <c r="G48" s="90" t="s">
        <v>183</v>
      </c>
      <c r="H48" s="188">
        <v>5258.62</v>
      </c>
    </row>
    <row r="49" spans="1:8" s="165" customFormat="1" ht="12">
      <c r="A49" s="159">
        <v>41569</v>
      </c>
      <c r="B49" s="90">
        <v>1014</v>
      </c>
      <c r="C49" s="160" t="s">
        <v>525</v>
      </c>
      <c r="D49" s="184"/>
      <c r="E49" s="83" t="s">
        <v>583</v>
      </c>
      <c r="F49" s="90">
        <v>12413</v>
      </c>
      <c r="G49" s="90" t="s">
        <v>198</v>
      </c>
      <c r="H49" s="188">
        <v>23896</v>
      </c>
    </row>
    <row r="50" spans="1:8" s="165" customFormat="1" ht="12">
      <c r="A50" s="159">
        <v>41572</v>
      </c>
      <c r="B50" s="90" t="s">
        <v>199</v>
      </c>
      <c r="C50" s="160" t="s">
        <v>525</v>
      </c>
      <c r="D50" s="184"/>
      <c r="E50" s="83" t="s">
        <v>569</v>
      </c>
      <c r="F50" s="90">
        <v>12413</v>
      </c>
      <c r="G50" s="90" t="s">
        <v>200</v>
      </c>
      <c r="H50" s="188">
        <v>948.29</v>
      </c>
    </row>
    <row r="51" spans="1:8" s="165" customFormat="1" ht="12">
      <c r="A51" s="159">
        <v>41571</v>
      </c>
      <c r="B51" s="90">
        <v>1035</v>
      </c>
      <c r="C51" s="160" t="s">
        <v>525</v>
      </c>
      <c r="D51" s="184"/>
      <c r="E51" s="83" t="s">
        <v>573</v>
      </c>
      <c r="F51" s="90">
        <v>12413</v>
      </c>
      <c r="G51" s="90" t="s">
        <v>201</v>
      </c>
      <c r="H51" s="188">
        <f>290*1.16</f>
        <v>336.4</v>
      </c>
    </row>
    <row r="52" spans="1:8" s="165" customFormat="1" ht="12">
      <c r="A52" s="159">
        <v>41571</v>
      </c>
      <c r="B52" s="90">
        <v>1035</v>
      </c>
      <c r="C52" s="160" t="s">
        <v>525</v>
      </c>
      <c r="D52" s="184"/>
      <c r="E52" s="83" t="s">
        <v>184</v>
      </c>
      <c r="F52" s="90">
        <v>12413</v>
      </c>
      <c r="G52" s="90" t="s">
        <v>201</v>
      </c>
      <c r="H52" s="188">
        <f>290*1.16</f>
        <v>336.4</v>
      </c>
    </row>
    <row r="53" spans="1:8" s="165" customFormat="1" ht="12">
      <c r="A53" s="159">
        <v>41571</v>
      </c>
      <c r="B53" s="90">
        <v>1035</v>
      </c>
      <c r="C53" s="160" t="s">
        <v>525</v>
      </c>
      <c r="D53" s="184"/>
      <c r="E53" s="83" t="s">
        <v>573</v>
      </c>
      <c r="F53" s="90">
        <v>12413</v>
      </c>
      <c r="G53" s="90" t="s">
        <v>202</v>
      </c>
      <c r="H53" s="188">
        <f>790*1.16</f>
        <v>916.4</v>
      </c>
    </row>
    <row r="54" spans="1:8" s="165" customFormat="1" ht="12">
      <c r="A54" s="159">
        <v>41571</v>
      </c>
      <c r="B54" s="90">
        <v>1035</v>
      </c>
      <c r="C54" s="160" t="s">
        <v>525</v>
      </c>
      <c r="D54" s="184"/>
      <c r="E54" s="83" t="s">
        <v>184</v>
      </c>
      <c r="F54" s="90">
        <v>12413</v>
      </c>
      <c r="G54" s="90" t="s">
        <v>202</v>
      </c>
      <c r="H54" s="188">
        <f>790*1.16</f>
        <v>916.4</v>
      </c>
    </row>
    <row r="55" spans="1:8" s="165" customFormat="1" ht="12">
      <c r="A55" s="159">
        <v>41571</v>
      </c>
      <c r="B55" s="90">
        <v>1035</v>
      </c>
      <c r="C55" s="160" t="s">
        <v>525</v>
      </c>
      <c r="D55" s="184"/>
      <c r="E55" s="83" t="s">
        <v>573</v>
      </c>
      <c r="F55" s="90">
        <v>12413</v>
      </c>
      <c r="G55" s="90" t="s">
        <v>203</v>
      </c>
      <c r="H55" s="188">
        <f>950*1.16</f>
        <v>1102</v>
      </c>
    </row>
    <row r="56" spans="1:8" s="165" customFormat="1" ht="12">
      <c r="A56" s="159">
        <v>41571</v>
      </c>
      <c r="B56" s="90">
        <v>1035</v>
      </c>
      <c r="C56" s="160" t="s">
        <v>525</v>
      </c>
      <c r="D56" s="184"/>
      <c r="E56" s="83" t="s">
        <v>573</v>
      </c>
      <c r="F56" s="90">
        <v>12413</v>
      </c>
      <c r="G56" s="90" t="s">
        <v>204</v>
      </c>
      <c r="H56" s="188">
        <f>1300*1.16</f>
        <v>1508</v>
      </c>
    </row>
    <row r="57" spans="1:8" s="165" customFormat="1" ht="12">
      <c r="A57" s="159">
        <v>41571</v>
      </c>
      <c r="B57" s="90">
        <v>1035</v>
      </c>
      <c r="C57" s="160" t="s">
        <v>525</v>
      </c>
      <c r="D57" s="184"/>
      <c r="E57" s="83" t="s">
        <v>573</v>
      </c>
      <c r="F57" s="90">
        <v>12413</v>
      </c>
      <c r="G57" s="90" t="s">
        <v>205</v>
      </c>
      <c r="H57" s="188">
        <f>800*1.16</f>
        <v>927.9999999999999</v>
      </c>
    </row>
    <row r="58" spans="1:8" s="165" customFormat="1" ht="12">
      <c r="A58" s="159">
        <v>41571</v>
      </c>
      <c r="B58" s="90">
        <v>1035</v>
      </c>
      <c r="C58" s="160" t="s">
        <v>525</v>
      </c>
      <c r="D58" s="184"/>
      <c r="E58" s="83" t="s">
        <v>573</v>
      </c>
      <c r="F58" s="90">
        <v>12413</v>
      </c>
      <c r="G58" s="90" t="s">
        <v>205</v>
      </c>
      <c r="H58" s="188">
        <f>800*1.16</f>
        <v>927.9999999999999</v>
      </c>
    </row>
    <row r="59" spans="1:8" s="165" customFormat="1" ht="12">
      <c r="A59" s="159">
        <v>41571</v>
      </c>
      <c r="B59" s="90">
        <v>1035</v>
      </c>
      <c r="C59" s="160" t="s">
        <v>525</v>
      </c>
      <c r="D59" s="184"/>
      <c r="E59" s="83" t="s">
        <v>584</v>
      </c>
      <c r="F59" s="90">
        <v>12413</v>
      </c>
      <c r="G59" s="90" t="s">
        <v>206</v>
      </c>
      <c r="H59" s="188">
        <f>580*1.16</f>
        <v>672.8</v>
      </c>
    </row>
    <row r="60" spans="1:8" s="165" customFormat="1" ht="12">
      <c r="A60" s="159">
        <v>41571</v>
      </c>
      <c r="B60" s="90">
        <v>1035</v>
      </c>
      <c r="C60" s="160" t="s">
        <v>525</v>
      </c>
      <c r="D60" s="184"/>
      <c r="E60" s="83" t="s">
        <v>184</v>
      </c>
      <c r="F60" s="90">
        <v>12413</v>
      </c>
      <c r="G60" s="90" t="s">
        <v>206</v>
      </c>
      <c r="H60" s="188">
        <f>580*1.16</f>
        <v>672.8</v>
      </c>
    </row>
    <row r="61" spans="1:8" s="165" customFormat="1" ht="12">
      <c r="A61" s="159">
        <v>41571</v>
      </c>
      <c r="B61" s="90">
        <v>1035</v>
      </c>
      <c r="C61" s="160" t="s">
        <v>525</v>
      </c>
      <c r="D61" s="184"/>
      <c r="E61" s="83" t="s">
        <v>573</v>
      </c>
      <c r="F61" s="90">
        <v>12413</v>
      </c>
      <c r="G61" s="90" t="s">
        <v>207</v>
      </c>
      <c r="H61" s="188">
        <f>230*1.16</f>
        <v>266.79999999999995</v>
      </c>
    </row>
    <row r="62" spans="1:8" s="165" customFormat="1" ht="12">
      <c r="A62" s="159">
        <v>41648</v>
      </c>
      <c r="B62" s="90">
        <v>26</v>
      </c>
      <c r="C62" s="189" t="s">
        <v>525</v>
      </c>
      <c r="D62" s="189">
        <v>1095</v>
      </c>
      <c r="E62" s="83" t="s">
        <v>26</v>
      </c>
      <c r="F62" s="90">
        <v>12413</v>
      </c>
      <c r="G62" s="90" t="s">
        <v>530</v>
      </c>
      <c r="H62" s="188">
        <v>6206.9</v>
      </c>
    </row>
    <row r="63" spans="1:8" s="165" customFormat="1" ht="12">
      <c r="A63" s="159">
        <v>41655</v>
      </c>
      <c r="B63" s="90">
        <v>31</v>
      </c>
      <c r="C63" s="189" t="s">
        <v>525</v>
      </c>
      <c r="D63" s="189" t="s">
        <v>531</v>
      </c>
      <c r="E63" s="83" t="s">
        <v>585</v>
      </c>
      <c r="F63" s="90">
        <v>12413</v>
      </c>
      <c r="G63" s="90" t="s">
        <v>519</v>
      </c>
      <c r="H63" s="188">
        <v>1490</v>
      </c>
    </row>
    <row r="64" spans="1:8" s="165" customFormat="1" ht="12">
      <c r="A64" s="159">
        <v>41757</v>
      </c>
      <c r="B64" s="90">
        <v>380</v>
      </c>
      <c r="C64" s="189" t="s">
        <v>525</v>
      </c>
      <c r="D64" s="189" t="s">
        <v>528</v>
      </c>
      <c r="E64" s="83" t="s">
        <v>184</v>
      </c>
      <c r="F64" s="90">
        <v>12413</v>
      </c>
      <c r="G64" s="90" t="s">
        <v>534</v>
      </c>
      <c r="H64" s="188">
        <v>6148</v>
      </c>
    </row>
    <row r="65" spans="1:8" s="165" customFormat="1" ht="12">
      <c r="A65" s="159">
        <v>41794</v>
      </c>
      <c r="B65" s="90">
        <v>529</v>
      </c>
      <c r="C65" s="189" t="s">
        <v>525</v>
      </c>
      <c r="D65" s="189" t="s">
        <v>535</v>
      </c>
      <c r="E65" s="83" t="s">
        <v>573</v>
      </c>
      <c r="F65" s="90">
        <v>12413</v>
      </c>
      <c r="G65" s="90" t="s">
        <v>536</v>
      </c>
      <c r="H65" s="188">
        <v>4875</v>
      </c>
    </row>
    <row r="66" spans="1:8" s="165" customFormat="1" ht="12">
      <c r="A66" s="159">
        <v>41838</v>
      </c>
      <c r="B66" s="90">
        <v>669</v>
      </c>
      <c r="C66" s="189" t="s">
        <v>525</v>
      </c>
      <c r="D66" s="189" t="s">
        <v>549</v>
      </c>
      <c r="E66" s="190" t="s">
        <v>588</v>
      </c>
      <c r="F66" s="90">
        <v>12413</v>
      </c>
      <c r="G66" s="90" t="s">
        <v>550</v>
      </c>
      <c r="H66" s="188">
        <v>1728.4</v>
      </c>
    </row>
    <row r="67" spans="1:8" s="165" customFormat="1" ht="12">
      <c r="A67" s="159">
        <v>41859</v>
      </c>
      <c r="B67" s="90">
        <v>752</v>
      </c>
      <c r="C67" s="189" t="s">
        <v>525</v>
      </c>
      <c r="D67" s="189" t="s">
        <v>551</v>
      </c>
      <c r="E67" s="190" t="s">
        <v>532</v>
      </c>
      <c r="F67" s="90">
        <v>12413</v>
      </c>
      <c r="G67" s="90" t="s">
        <v>552</v>
      </c>
      <c r="H67" s="188">
        <v>10193.97</v>
      </c>
    </row>
    <row r="68" spans="1:8" s="165" customFormat="1" ht="12">
      <c r="A68" s="159">
        <v>41859</v>
      </c>
      <c r="B68" s="90">
        <v>751</v>
      </c>
      <c r="C68" s="189" t="s">
        <v>525</v>
      </c>
      <c r="D68" s="189" t="s">
        <v>553</v>
      </c>
      <c r="E68" s="190" t="s">
        <v>554</v>
      </c>
      <c r="F68" s="90">
        <v>12413</v>
      </c>
      <c r="G68" s="90" t="s">
        <v>555</v>
      </c>
      <c r="H68" s="188">
        <v>1500</v>
      </c>
    </row>
    <row r="69" spans="1:8" s="165" customFormat="1" ht="12">
      <c r="A69" s="159">
        <v>42073</v>
      </c>
      <c r="B69" s="90">
        <v>260</v>
      </c>
      <c r="C69" s="189" t="s">
        <v>525</v>
      </c>
      <c r="D69" s="189" t="s">
        <v>618</v>
      </c>
      <c r="E69" s="190" t="s">
        <v>35</v>
      </c>
      <c r="F69" s="90">
        <v>12413</v>
      </c>
      <c r="G69" s="90" t="s">
        <v>619</v>
      </c>
      <c r="H69" s="188">
        <v>15184.4</v>
      </c>
    </row>
    <row r="70" spans="1:8" s="165" customFormat="1" ht="12">
      <c r="A70" s="159">
        <v>42081</v>
      </c>
      <c r="B70" s="90">
        <v>283</v>
      </c>
      <c r="C70" s="189" t="s">
        <v>525</v>
      </c>
      <c r="D70" s="189" t="s">
        <v>622</v>
      </c>
      <c r="E70" s="190" t="s">
        <v>624</v>
      </c>
      <c r="F70" s="90">
        <v>12413</v>
      </c>
      <c r="G70" s="90" t="s">
        <v>623</v>
      </c>
      <c r="H70" s="188">
        <v>51105.54</v>
      </c>
    </row>
    <row r="71" spans="1:8" ht="15" customHeight="1">
      <c r="A71" s="159"/>
      <c r="B71" s="90"/>
      <c r="C71" s="189"/>
      <c r="D71" s="189"/>
      <c r="E71" s="190"/>
      <c r="F71" s="90"/>
      <c r="G71" s="90"/>
      <c r="H71" s="188"/>
    </row>
    <row r="72" ht="15" customHeight="1"/>
    <row r="73" spans="7:8" ht="15" customHeight="1" thickBot="1">
      <c r="G73" s="178" t="s">
        <v>616</v>
      </c>
      <c r="H73" s="179">
        <f>SUM(H5:H72)</f>
        <v>357488.20359999995</v>
      </c>
    </row>
    <row r="74" ht="15" customHeight="1" thickTop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spans="5:8" s="151" customFormat="1" ht="15" customHeight="1">
      <c r="E85" s="177"/>
      <c r="G85" s="152"/>
      <c r="H85" s="153"/>
    </row>
    <row r="86" spans="5:8" s="151" customFormat="1" ht="15" customHeight="1">
      <c r="E86" s="177"/>
      <c r="G86" s="152"/>
      <c r="H86" s="153"/>
    </row>
    <row r="87" spans="5:8" s="151" customFormat="1" ht="15" customHeight="1">
      <c r="E87" s="177"/>
      <c r="G87" s="152"/>
      <c r="H87" s="153"/>
    </row>
    <row r="88" spans="5:8" s="151" customFormat="1" ht="15" customHeight="1">
      <c r="E88" s="177"/>
      <c r="G88" s="152"/>
      <c r="H88" s="153"/>
    </row>
    <row r="89" spans="5:8" s="151" customFormat="1" ht="15" customHeight="1">
      <c r="E89" s="177"/>
      <c r="G89" s="152"/>
      <c r="H89" s="153"/>
    </row>
    <row r="90" spans="5:8" s="151" customFormat="1" ht="15" customHeight="1">
      <c r="E90" s="177"/>
      <c r="G90" s="152"/>
      <c r="H90" s="153"/>
    </row>
    <row r="91" spans="5:8" s="151" customFormat="1" ht="15" customHeight="1">
      <c r="E91" s="177"/>
      <c r="G91" s="152"/>
      <c r="H91" s="153"/>
    </row>
    <row r="92" spans="5:8" s="151" customFormat="1" ht="15" customHeight="1">
      <c r="E92" s="177"/>
      <c r="G92" s="152"/>
      <c r="H92" s="153"/>
    </row>
    <row r="93" spans="5:8" s="151" customFormat="1" ht="15" customHeight="1">
      <c r="E93" s="177"/>
      <c r="G93" s="152"/>
      <c r="H93" s="153"/>
    </row>
    <row r="94" spans="5:8" s="151" customFormat="1" ht="15" customHeight="1">
      <c r="E94" s="177"/>
      <c r="G94" s="152"/>
      <c r="H94" s="153"/>
    </row>
    <row r="95" spans="5:8" s="151" customFormat="1" ht="15" customHeight="1">
      <c r="E95" s="177"/>
      <c r="G95" s="152"/>
      <c r="H95" s="153"/>
    </row>
    <row r="96" spans="5:8" s="151" customFormat="1" ht="15" customHeight="1">
      <c r="E96" s="177"/>
      <c r="G96" s="152"/>
      <c r="H96" s="153"/>
    </row>
    <row r="97" spans="5:8" s="151" customFormat="1" ht="15" customHeight="1">
      <c r="E97" s="177"/>
      <c r="G97" s="152"/>
      <c r="H97" s="153"/>
    </row>
    <row r="98" spans="5:8" s="151" customFormat="1" ht="15" customHeight="1">
      <c r="E98" s="177"/>
      <c r="G98" s="152"/>
      <c r="H98" s="153"/>
    </row>
    <row r="99" spans="5:8" s="151" customFormat="1" ht="15" customHeight="1">
      <c r="E99" s="177"/>
      <c r="G99" s="152"/>
      <c r="H99" s="153"/>
    </row>
    <row r="100" spans="5:8" s="151" customFormat="1" ht="15" customHeight="1">
      <c r="E100" s="177"/>
      <c r="G100" s="152"/>
      <c r="H100" s="153"/>
    </row>
    <row r="101" spans="5:8" s="151" customFormat="1" ht="15" customHeight="1">
      <c r="E101" s="177"/>
      <c r="G101" s="152"/>
      <c r="H101" s="153"/>
    </row>
    <row r="102" spans="5:8" s="151" customFormat="1" ht="15" customHeight="1">
      <c r="E102" s="177"/>
      <c r="G102" s="152"/>
      <c r="H102" s="153"/>
    </row>
    <row r="103" spans="5:8" s="151" customFormat="1" ht="15" customHeight="1">
      <c r="E103" s="177"/>
      <c r="G103" s="152"/>
      <c r="H103" s="153"/>
    </row>
    <row r="104" spans="5:8" s="151" customFormat="1" ht="15" customHeight="1">
      <c r="E104" s="177"/>
      <c r="G104" s="152"/>
      <c r="H104" s="153"/>
    </row>
    <row r="105" spans="5:8" s="151" customFormat="1" ht="15" customHeight="1">
      <c r="E105" s="177"/>
      <c r="G105" s="152"/>
      <c r="H105" s="153"/>
    </row>
    <row r="106" spans="5:8" s="151" customFormat="1" ht="15" customHeight="1">
      <c r="E106" s="177"/>
      <c r="G106" s="152"/>
      <c r="H106" s="153"/>
    </row>
    <row r="107" spans="5:8" s="151" customFormat="1" ht="15" customHeight="1">
      <c r="E107" s="177"/>
      <c r="G107" s="152"/>
      <c r="H107" s="153"/>
    </row>
    <row r="108" spans="5:8" s="151" customFormat="1" ht="15" customHeight="1">
      <c r="E108" s="177"/>
      <c r="G108" s="152"/>
      <c r="H108" s="153"/>
    </row>
    <row r="109" spans="5:8" s="151" customFormat="1" ht="15" customHeight="1">
      <c r="E109" s="177"/>
      <c r="G109" s="152"/>
      <c r="H109" s="153"/>
    </row>
    <row r="110" spans="5:8" s="151" customFormat="1" ht="15" customHeight="1">
      <c r="E110" s="177"/>
      <c r="G110" s="152"/>
      <c r="H110" s="153"/>
    </row>
    <row r="111" spans="5:8" s="151" customFormat="1" ht="15" customHeight="1">
      <c r="E111" s="177"/>
      <c r="G111" s="152"/>
      <c r="H111" s="153"/>
    </row>
    <row r="112" spans="5:8" s="151" customFormat="1" ht="15" customHeight="1">
      <c r="E112" s="177"/>
      <c r="G112" s="152"/>
      <c r="H112" s="153"/>
    </row>
    <row r="113" spans="5:8" s="151" customFormat="1" ht="15" customHeight="1">
      <c r="E113" s="177"/>
      <c r="G113" s="152"/>
      <c r="H113" s="153"/>
    </row>
    <row r="114" spans="5:8" s="151" customFormat="1" ht="15" customHeight="1">
      <c r="E114" s="177"/>
      <c r="G114" s="152"/>
      <c r="H114" s="153"/>
    </row>
    <row r="115" spans="5:8" s="151" customFormat="1" ht="15" customHeight="1">
      <c r="E115" s="177"/>
      <c r="G115" s="152"/>
      <c r="H115" s="153"/>
    </row>
    <row r="116" spans="5:8" s="151" customFormat="1" ht="15" customHeight="1">
      <c r="E116" s="177"/>
      <c r="G116" s="152"/>
      <c r="H116" s="153"/>
    </row>
    <row r="117" spans="5:8" s="151" customFormat="1" ht="15" customHeight="1">
      <c r="E117" s="177"/>
      <c r="G117" s="152"/>
      <c r="H117" s="153"/>
    </row>
    <row r="118" spans="5:8" s="151" customFormat="1" ht="15" customHeight="1">
      <c r="E118" s="177"/>
      <c r="G118" s="152"/>
      <c r="H118" s="153"/>
    </row>
    <row r="119" spans="5:8" s="151" customFormat="1" ht="15" customHeight="1">
      <c r="E119" s="177"/>
      <c r="G119" s="152"/>
      <c r="H119" s="153"/>
    </row>
    <row r="120" spans="5:8" s="151" customFormat="1" ht="15" customHeight="1">
      <c r="E120" s="177"/>
      <c r="G120" s="152"/>
      <c r="H120" s="153"/>
    </row>
    <row r="121" spans="5:8" s="151" customFormat="1" ht="15" customHeight="1">
      <c r="E121" s="177"/>
      <c r="G121" s="152"/>
      <c r="H121" s="153"/>
    </row>
    <row r="122" spans="5:8" s="151" customFormat="1" ht="15" customHeight="1">
      <c r="E122" s="177"/>
      <c r="G122" s="152"/>
      <c r="H122" s="153"/>
    </row>
    <row r="123" spans="5:8" s="151" customFormat="1" ht="15" customHeight="1">
      <c r="E123" s="177"/>
      <c r="G123" s="152"/>
      <c r="H123" s="153"/>
    </row>
    <row r="124" spans="5:8" s="151" customFormat="1" ht="15" customHeight="1">
      <c r="E124" s="177"/>
      <c r="G124" s="152"/>
      <c r="H124" s="153"/>
    </row>
    <row r="125" spans="5:8" s="151" customFormat="1" ht="15" customHeight="1">
      <c r="E125" s="177"/>
      <c r="G125" s="152"/>
      <c r="H125" s="153"/>
    </row>
    <row r="126" spans="5:8" s="151" customFormat="1" ht="15" customHeight="1">
      <c r="E126" s="177"/>
      <c r="G126" s="152"/>
      <c r="H126" s="153"/>
    </row>
    <row r="127" spans="5:8" s="151" customFormat="1" ht="15" customHeight="1">
      <c r="E127" s="177"/>
      <c r="G127" s="152"/>
      <c r="H127" s="153"/>
    </row>
    <row r="128" spans="5:8" s="151" customFormat="1" ht="15" customHeight="1">
      <c r="E128" s="177"/>
      <c r="G128" s="152"/>
      <c r="H128" s="153"/>
    </row>
    <row r="129" spans="5:8" s="151" customFormat="1" ht="15" customHeight="1">
      <c r="E129" s="177"/>
      <c r="G129" s="152"/>
      <c r="H129" s="153"/>
    </row>
    <row r="130" spans="5:8" s="151" customFormat="1" ht="15" customHeight="1">
      <c r="E130" s="177"/>
      <c r="G130" s="152"/>
      <c r="H130" s="153"/>
    </row>
    <row r="131" spans="5:8" s="151" customFormat="1" ht="15" customHeight="1">
      <c r="E131" s="177"/>
      <c r="G131" s="152"/>
      <c r="H131" s="153"/>
    </row>
  </sheetData>
  <sheetProtection/>
  <mergeCells count="3">
    <mergeCell ref="A1:H1"/>
    <mergeCell ref="A2:H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3" fitToWidth="1"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3">
      <selection activeCell="G20" sqref="G20"/>
    </sheetView>
  </sheetViews>
  <sheetFormatPr defaultColWidth="9.00390625" defaultRowHeight="13.5"/>
  <cols>
    <col min="1" max="1" width="10.875" style="112" customWidth="1"/>
    <col min="2" max="3" width="9.875" style="1" customWidth="1"/>
    <col min="4" max="4" width="13.00390625" style="3" customWidth="1"/>
    <col min="5" max="5" width="16.125" style="1" customWidth="1"/>
    <col min="6" max="6" width="51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91" t="s">
        <v>6</v>
      </c>
      <c r="B1" s="191"/>
      <c r="C1" s="191"/>
      <c r="D1" s="191"/>
      <c r="E1" s="191"/>
      <c r="F1" s="191"/>
      <c r="G1" s="191"/>
    </row>
    <row r="2" spans="1:7" ht="26.25" customHeight="1">
      <c r="A2" s="191" t="s">
        <v>615</v>
      </c>
      <c r="B2" s="191"/>
      <c r="C2" s="191"/>
      <c r="D2" s="191"/>
      <c r="E2" s="191"/>
      <c r="F2" s="191"/>
      <c r="G2" s="191"/>
    </row>
    <row r="3" spans="4:6" ht="35.25" customHeight="1">
      <c r="D3" s="195" t="s">
        <v>169</v>
      </c>
      <c r="E3" s="195"/>
      <c r="F3" s="195"/>
    </row>
    <row r="4" spans="1:7" s="6" customFormat="1" ht="13.5">
      <c r="A4" s="113" t="s">
        <v>0</v>
      </c>
      <c r="B4" s="7" t="s">
        <v>1</v>
      </c>
      <c r="C4" s="7" t="s">
        <v>524</v>
      </c>
      <c r="D4" s="7" t="s">
        <v>5</v>
      </c>
      <c r="E4" s="8" t="s">
        <v>4</v>
      </c>
      <c r="F4" s="8" t="s">
        <v>2</v>
      </c>
      <c r="G4" s="9" t="s">
        <v>3</v>
      </c>
    </row>
    <row r="5" spans="1:7" s="30" customFormat="1" ht="27">
      <c r="A5" s="114">
        <v>37403</v>
      </c>
      <c r="B5" s="10"/>
      <c r="C5" s="18" t="s">
        <v>525</v>
      </c>
      <c r="D5" s="39" t="s">
        <v>78</v>
      </c>
      <c r="E5" s="12">
        <v>12441</v>
      </c>
      <c r="F5" s="12" t="s">
        <v>84</v>
      </c>
      <c r="G5" s="13">
        <v>120700</v>
      </c>
    </row>
    <row r="6" spans="1:7" s="30" customFormat="1" ht="54">
      <c r="A6" s="114">
        <v>38502</v>
      </c>
      <c r="B6" s="10"/>
      <c r="C6" s="18" t="s">
        <v>525</v>
      </c>
      <c r="D6" s="39" t="s">
        <v>166</v>
      </c>
      <c r="E6" s="12">
        <v>12441</v>
      </c>
      <c r="F6" s="12" t="s">
        <v>85</v>
      </c>
      <c r="G6" s="13">
        <v>119993.3</v>
      </c>
    </row>
    <row r="7" spans="1:7" s="30" customFormat="1" ht="54">
      <c r="A7" s="114">
        <v>39626</v>
      </c>
      <c r="B7" s="10"/>
      <c r="C7" s="18" t="s">
        <v>525</v>
      </c>
      <c r="D7" s="39" t="s">
        <v>79</v>
      </c>
      <c r="E7" s="12">
        <v>12441</v>
      </c>
      <c r="F7" s="12" t="s">
        <v>86</v>
      </c>
      <c r="G7" s="13">
        <v>134695.65</v>
      </c>
    </row>
    <row r="8" spans="1:7" s="30" customFormat="1" ht="54">
      <c r="A8" s="114">
        <v>39812</v>
      </c>
      <c r="B8" s="10"/>
      <c r="C8" s="18" t="s">
        <v>525</v>
      </c>
      <c r="D8" s="39" t="s">
        <v>80</v>
      </c>
      <c r="E8" s="12">
        <v>12441</v>
      </c>
      <c r="F8" s="12" t="s">
        <v>87</v>
      </c>
      <c r="G8" s="13">
        <v>189295.65</v>
      </c>
    </row>
    <row r="9" spans="1:7" s="30" customFormat="1" ht="13.5">
      <c r="A9" s="114"/>
      <c r="B9" s="10"/>
      <c r="C9" s="18" t="s">
        <v>525</v>
      </c>
      <c r="D9" s="11"/>
      <c r="E9" s="12">
        <v>12441</v>
      </c>
      <c r="F9" s="12" t="s">
        <v>88</v>
      </c>
      <c r="G9" s="13">
        <f>-548509.27+70202.89+120700</f>
        <v>-357606.38</v>
      </c>
    </row>
    <row r="10" spans="1:7" s="30" customFormat="1" ht="27">
      <c r="A10" s="114">
        <v>41081</v>
      </c>
      <c r="B10" s="12">
        <v>406</v>
      </c>
      <c r="C10" s="18" t="s">
        <v>525</v>
      </c>
      <c r="D10" s="17" t="s">
        <v>81</v>
      </c>
      <c r="E10" s="12">
        <v>12441</v>
      </c>
      <c r="F10" s="12" t="s">
        <v>89</v>
      </c>
      <c r="G10" s="13">
        <f>934883.85+887549.33</f>
        <v>1822433.18</v>
      </c>
    </row>
    <row r="11" spans="1:7" s="30" customFormat="1" ht="27">
      <c r="A11" s="114">
        <v>41056</v>
      </c>
      <c r="B11" s="12">
        <v>354</v>
      </c>
      <c r="C11" s="18" t="s">
        <v>525</v>
      </c>
      <c r="D11" s="17" t="s">
        <v>81</v>
      </c>
      <c r="E11" s="12">
        <v>12441</v>
      </c>
      <c r="F11" s="12" t="s">
        <v>90</v>
      </c>
      <c r="G11" s="13">
        <f>320711+320711</f>
        <v>641422</v>
      </c>
    </row>
    <row r="12" spans="1:7" s="30" customFormat="1" ht="13.5">
      <c r="A12" s="114">
        <v>39848</v>
      </c>
      <c r="B12" s="12"/>
      <c r="C12" s="18" t="s">
        <v>525</v>
      </c>
      <c r="D12" s="17" t="s">
        <v>82</v>
      </c>
      <c r="E12" s="12">
        <v>12441</v>
      </c>
      <c r="F12" s="34" t="s">
        <v>91</v>
      </c>
      <c r="G12" s="40">
        <v>1167802.21</v>
      </c>
    </row>
    <row r="13" spans="1:7" s="30" customFormat="1" ht="40.5">
      <c r="A13" s="115">
        <v>40024</v>
      </c>
      <c r="B13" s="12"/>
      <c r="C13" s="18" t="s">
        <v>525</v>
      </c>
      <c r="D13" s="20" t="s">
        <v>83</v>
      </c>
      <c r="E13" s="12">
        <v>12441</v>
      </c>
      <c r="F13" s="26" t="s">
        <v>92</v>
      </c>
      <c r="G13" s="25">
        <v>178052</v>
      </c>
    </row>
    <row r="14" spans="1:7" s="30" customFormat="1" ht="27">
      <c r="A14" s="115">
        <v>40024</v>
      </c>
      <c r="B14" s="12"/>
      <c r="C14" s="18" t="s">
        <v>525</v>
      </c>
      <c r="D14" s="20" t="s">
        <v>81</v>
      </c>
      <c r="E14" s="12">
        <v>12441</v>
      </c>
      <c r="F14" s="26" t="s">
        <v>93</v>
      </c>
      <c r="G14" s="25">
        <v>276082</v>
      </c>
    </row>
    <row r="15" spans="1:7" s="30" customFormat="1" ht="27">
      <c r="A15" s="114">
        <v>41123</v>
      </c>
      <c r="B15" s="12">
        <v>772</v>
      </c>
      <c r="C15" s="18" t="s">
        <v>525</v>
      </c>
      <c r="D15" s="17" t="s">
        <v>81</v>
      </c>
      <c r="E15" s="12">
        <v>12441</v>
      </c>
      <c r="F15" s="12" t="s">
        <v>94</v>
      </c>
      <c r="G15" s="13">
        <v>251200</v>
      </c>
    </row>
    <row r="16" spans="1:7" s="30" customFormat="1" ht="27">
      <c r="A16" s="114">
        <v>41135</v>
      </c>
      <c r="B16" s="12">
        <v>800</v>
      </c>
      <c r="C16" s="18" t="s">
        <v>525</v>
      </c>
      <c r="D16" s="17" t="s">
        <v>81</v>
      </c>
      <c r="E16" s="12">
        <v>12441</v>
      </c>
      <c r="F16" s="12" t="s">
        <v>95</v>
      </c>
      <c r="G16" s="13">
        <f>31800-3800</f>
        <v>28000</v>
      </c>
    </row>
    <row r="17" spans="1:7" s="30" customFormat="1" ht="28.5" customHeight="1">
      <c r="A17" s="114">
        <v>41393</v>
      </c>
      <c r="B17" s="12">
        <v>428</v>
      </c>
      <c r="C17" s="18" t="s">
        <v>525</v>
      </c>
      <c r="D17" s="17" t="s">
        <v>186</v>
      </c>
      <c r="E17" s="12">
        <v>12441</v>
      </c>
      <c r="F17" s="12" t="s">
        <v>187</v>
      </c>
      <c r="G17" s="13">
        <v>241637.93</v>
      </c>
    </row>
    <row r="18" spans="1:7" s="30" customFormat="1" ht="28.5" customHeight="1">
      <c r="A18" s="114">
        <v>42004</v>
      </c>
      <c r="B18" s="12">
        <v>1270</v>
      </c>
      <c r="C18" s="18" t="s">
        <v>525</v>
      </c>
      <c r="D18" s="17" t="s">
        <v>81</v>
      </c>
      <c r="E18" s="12">
        <v>12441</v>
      </c>
      <c r="F18" s="12" t="s">
        <v>597</v>
      </c>
      <c r="G18" s="13">
        <f>798771.5+299570</f>
        <v>1098341.5</v>
      </c>
    </row>
    <row r="19" spans="1:7" s="30" customFormat="1" ht="28.5" customHeight="1">
      <c r="A19" s="114">
        <v>42080</v>
      </c>
      <c r="B19" s="12">
        <v>280</v>
      </c>
      <c r="C19" s="18" t="s">
        <v>525</v>
      </c>
      <c r="D19" s="17" t="s">
        <v>620</v>
      </c>
      <c r="E19" s="12">
        <v>12441</v>
      </c>
      <c r="F19" s="12" t="s">
        <v>621</v>
      </c>
      <c r="G19" s="13">
        <v>237900</v>
      </c>
    </row>
    <row r="20" spans="1:7" s="30" customFormat="1" ht="28.5" customHeight="1">
      <c r="A20" s="114">
        <v>42157</v>
      </c>
      <c r="B20" s="12">
        <v>571</v>
      </c>
      <c r="C20" s="18" t="s">
        <v>525</v>
      </c>
      <c r="D20" s="17" t="s">
        <v>573</v>
      </c>
      <c r="E20" s="12">
        <v>12441</v>
      </c>
      <c r="F20" s="12" t="s">
        <v>638</v>
      </c>
      <c r="G20" s="13"/>
    </row>
    <row r="21" spans="1:7" ht="28.5" customHeight="1">
      <c r="A21" s="114"/>
      <c r="B21" s="12"/>
      <c r="C21" s="12"/>
      <c r="D21" s="11"/>
      <c r="E21" s="12"/>
      <c r="F21" s="12"/>
      <c r="G21" s="14"/>
    </row>
    <row r="22" ht="28.5" customHeight="1"/>
    <row r="23" spans="6:7" ht="15" customHeight="1" thickBot="1">
      <c r="F23" s="15" t="s">
        <v>617</v>
      </c>
      <c r="G23" s="16">
        <f>SUBTOTAL(9,G5:G21)</f>
        <v>6149949.039999999</v>
      </c>
    </row>
    <row r="24" ht="15" customHeight="1" thickTop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1:7" s="1" customFormat="1" ht="15" customHeight="1">
      <c r="A35" s="112"/>
      <c r="D35" s="3"/>
      <c r="F35" s="5"/>
      <c r="G35" s="4"/>
    </row>
    <row r="36" spans="1:7" s="1" customFormat="1" ht="15" customHeight="1">
      <c r="A36" s="112"/>
      <c r="D36" s="3"/>
      <c r="F36" s="5"/>
      <c r="G36" s="4"/>
    </row>
    <row r="37" spans="1:7" s="1" customFormat="1" ht="15" customHeight="1">
      <c r="A37" s="112"/>
      <c r="D37" s="3"/>
      <c r="F37" s="5"/>
      <c r="G37" s="4"/>
    </row>
    <row r="38" spans="1:7" s="1" customFormat="1" ht="15" customHeight="1">
      <c r="A38" s="112"/>
      <c r="D38" s="3"/>
      <c r="F38" s="5"/>
      <c r="G38" s="4"/>
    </row>
    <row r="39" spans="1:7" s="1" customFormat="1" ht="15" customHeight="1">
      <c r="A39" s="112"/>
      <c r="D39" s="3"/>
      <c r="F39" s="5"/>
      <c r="G39" s="4"/>
    </row>
    <row r="40" spans="1:7" s="1" customFormat="1" ht="15" customHeight="1">
      <c r="A40" s="112"/>
      <c r="D40" s="3"/>
      <c r="F40" s="5"/>
      <c r="G40" s="4"/>
    </row>
    <row r="41" spans="1:7" s="1" customFormat="1" ht="15" customHeight="1">
      <c r="A41" s="112"/>
      <c r="D41" s="3"/>
      <c r="F41" s="5"/>
      <c r="G41" s="4"/>
    </row>
    <row r="42" spans="1:7" s="1" customFormat="1" ht="15" customHeight="1">
      <c r="A42" s="112"/>
      <c r="D42" s="3"/>
      <c r="F42" s="5"/>
      <c r="G42" s="4"/>
    </row>
    <row r="43" spans="1:7" s="1" customFormat="1" ht="15" customHeight="1">
      <c r="A43" s="112"/>
      <c r="D43" s="3"/>
      <c r="F43" s="5"/>
      <c r="G43" s="4"/>
    </row>
    <row r="44" spans="1:7" s="1" customFormat="1" ht="15" customHeight="1">
      <c r="A44" s="112"/>
      <c r="D44" s="3"/>
      <c r="F44" s="5"/>
      <c r="G44" s="4"/>
    </row>
    <row r="45" spans="1:7" s="1" customFormat="1" ht="15" customHeight="1">
      <c r="A45" s="112"/>
      <c r="D45" s="3"/>
      <c r="F45" s="5"/>
      <c r="G45" s="4"/>
    </row>
    <row r="46" spans="1:7" s="1" customFormat="1" ht="15" customHeight="1">
      <c r="A46" s="112"/>
      <c r="D46" s="3"/>
      <c r="F46" s="5"/>
      <c r="G46" s="4"/>
    </row>
    <row r="47" spans="1:7" s="1" customFormat="1" ht="15" customHeight="1">
      <c r="A47" s="112"/>
      <c r="D47" s="3"/>
      <c r="F47" s="5"/>
      <c r="G47" s="4"/>
    </row>
    <row r="48" spans="1:7" s="1" customFormat="1" ht="15" customHeight="1">
      <c r="A48" s="112"/>
      <c r="D48" s="3"/>
      <c r="F48" s="5"/>
      <c r="G48" s="4"/>
    </row>
    <row r="49" spans="1:7" s="1" customFormat="1" ht="15" customHeight="1">
      <c r="A49" s="112"/>
      <c r="D49" s="3"/>
      <c r="F49" s="5"/>
      <c r="G49" s="4"/>
    </row>
    <row r="50" spans="1:7" s="1" customFormat="1" ht="15" customHeight="1">
      <c r="A50" s="112"/>
      <c r="D50" s="3"/>
      <c r="F50" s="5"/>
      <c r="G50" s="4"/>
    </row>
    <row r="51" spans="1:7" s="1" customFormat="1" ht="15" customHeight="1">
      <c r="A51" s="112"/>
      <c r="D51" s="3"/>
      <c r="F51" s="5"/>
      <c r="G51" s="4"/>
    </row>
    <row r="52" spans="1:7" s="1" customFormat="1" ht="15" customHeight="1">
      <c r="A52" s="112"/>
      <c r="D52" s="3"/>
      <c r="F52" s="5"/>
      <c r="G52" s="4"/>
    </row>
    <row r="53" spans="1:7" s="1" customFormat="1" ht="15" customHeight="1">
      <c r="A53" s="112"/>
      <c r="D53" s="3"/>
      <c r="F53" s="5"/>
      <c r="G53" s="4"/>
    </row>
    <row r="54" spans="1:7" s="1" customFormat="1" ht="15" customHeight="1">
      <c r="A54" s="112"/>
      <c r="D54" s="3"/>
      <c r="F54" s="5"/>
      <c r="G54" s="4"/>
    </row>
    <row r="55" spans="1:7" s="1" customFormat="1" ht="15" customHeight="1">
      <c r="A55" s="112"/>
      <c r="D55" s="3"/>
      <c r="F55" s="5"/>
      <c r="G55" s="4"/>
    </row>
    <row r="56" spans="1:7" s="1" customFormat="1" ht="15" customHeight="1">
      <c r="A56" s="112"/>
      <c r="D56" s="3"/>
      <c r="F56" s="5"/>
      <c r="G56" s="4"/>
    </row>
    <row r="57" spans="1:7" s="1" customFormat="1" ht="15" customHeight="1">
      <c r="A57" s="112"/>
      <c r="D57" s="3"/>
      <c r="F57" s="5"/>
      <c r="G57" s="4"/>
    </row>
    <row r="58" spans="1:7" s="1" customFormat="1" ht="15" customHeight="1">
      <c r="A58" s="112"/>
      <c r="D58" s="3"/>
      <c r="F58" s="5"/>
      <c r="G58" s="4"/>
    </row>
    <row r="59" spans="1:7" s="1" customFormat="1" ht="15" customHeight="1">
      <c r="A59" s="112"/>
      <c r="D59" s="3"/>
      <c r="F59" s="5"/>
      <c r="G59" s="4"/>
    </row>
    <row r="60" spans="1:7" s="1" customFormat="1" ht="15" customHeight="1">
      <c r="A60" s="112"/>
      <c r="D60" s="3"/>
      <c r="F60" s="5"/>
      <c r="G60" s="4"/>
    </row>
    <row r="61" spans="1:7" s="1" customFormat="1" ht="15" customHeight="1">
      <c r="A61" s="112"/>
      <c r="D61" s="3"/>
      <c r="F61" s="5"/>
      <c r="G61" s="4"/>
    </row>
    <row r="62" spans="1:7" s="1" customFormat="1" ht="15" customHeight="1">
      <c r="A62" s="112"/>
      <c r="D62" s="3"/>
      <c r="F62" s="5"/>
      <c r="G62" s="4"/>
    </row>
    <row r="63" spans="1:7" s="1" customFormat="1" ht="15" customHeight="1">
      <c r="A63" s="112"/>
      <c r="D63" s="3"/>
      <c r="F63" s="5"/>
      <c r="G63" s="4"/>
    </row>
    <row r="64" spans="1:7" s="1" customFormat="1" ht="15" customHeight="1">
      <c r="A64" s="112"/>
      <c r="D64" s="3"/>
      <c r="F64" s="5"/>
      <c r="G64" s="4"/>
    </row>
    <row r="65" spans="1:7" s="1" customFormat="1" ht="15" customHeight="1">
      <c r="A65" s="112"/>
      <c r="D65" s="3"/>
      <c r="F65" s="5"/>
      <c r="G65" s="4"/>
    </row>
    <row r="66" spans="1:7" s="1" customFormat="1" ht="15" customHeight="1">
      <c r="A66" s="112"/>
      <c r="D66" s="3"/>
      <c r="F66" s="5"/>
      <c r="G66" s="4"/>
    </row>
    <row r="67" spans="1:7" s="1" customFormat="1" ht="15" customHeight="1">
      <c r="A67" s="112"/>
      <c r="D67" s="3"/>
      <c r="F67" s="5"/>
      <c r="G67" s="4"/>
    </row>
    <row r="68" spans="1:7" s="1" customFormat="1" ht="15" customHeight="1">
      <c r="A68" s="112"/>
      <c r="D68" s="3"/>
      <c r="F68" s="5"/>
      <c r="G68" s="4"/>
    </row>
    <row r="69" spans="1:7" s="1" customFormat="1" ht="15" customHeight="1">
      <c r="A69" s="112"/>
      <c r="D69" s="3"/>
      <c r="F69" s="5"/>
      <c r="G69" s="4"/>
    </row>
    <row r="70" spans="1:7" s="1" customFormat="1" ht="15" customHeight="1">
      <c r="A70" s="112"/>
      <c r="D70" s="3"/>
      <c r="F70" s="5"/>
      <c r="G70" s="4"/>
    </row>
    <row r="71" spans="1:7" s="1" customFormat="1" ht="15" customHeight="1">
      <c r="A71" s="112"/>
      <c r="D71" s="3"/>
      <c r="F71" s="5"/>
      <c r="G71" s="4"/>
    </row>
    <row r="72" spans="1:7" s="1" customFormat="1" ht="15" customHeight="1">
      <c r="A72" s="112"/>
      <c r="D72" s="3"/>
      <c r="F72" s="5"/>
      <c r="G72" s="4"/>
    </row>
    <row r="73" spans="1:7" s="1" customFormat="1" ht="15" customHeight="1">
      <c r="A73" s="112"/>
      <c r="D73" s="3"/>
      <c r="F73" s="5"/>
      <c r="G73" s="4"/>
    </row>
    <row r="74" spans="1:7" s="1" customFormat="1" ht="15" customHeight="1">
      <c r="A74" s="112"/>
      <c r="D74" s="3"/>
      <c r="F74" s="5"/>
      <c r="G74" s="4"/>
    </row>
    <row r="75" spans="1:7" s="1" customFormat="1" ht="15" customHeight="1">
      <c r="A75" s="112"/>
      <c r="D75" s="3"/>
      <c r="F75" s="5"/>
      <c r="G75" s="4"/>
    </row>
    <row r="76" spans="1:7" s="1" customFormat="1" ht="15" customHeight="1">
      <c r="A76" s="112"/>
      <c r="D76" s="3"/>
      <c r="F76" s="5"/>
      <c r="G76" s="4"/>
    </row>
    <row r="77" spans="1:7" s="1" customFormat="1" ht="15" customHeight="1">
      <c r="A77" s="112"/>
      <c r="D77" s="3"/>
      <c r="F77" s="5"/>
      <c r="G77" s="4"/>
    </row>
    <row r="78" spans="1:7" s="1" customFormat="1" ht="15" customHeight="1">
      <c r="A78" s="112"/>
      <c r="D78" s="3"/>
      <c r="F78" s="5"/>
      <c r="G78" s="4"/>
    </row>
    <row r="79" spans="1:7" s="1" customFormat="1" ht="15" customHeight="1">
      <c r="A79" s="112"/>
      <c r="D79" s="3"/>
      <c r="F79" s="5"/>
      <c r="G79" s="4"/>
    </row>
    <row r="80" spans="1:7" s="1" customFormat="1" ht="15" customHeight="1">
      <c r="A80" s="112"/>
      <c r="D80" s="3"/>
      <c r="F80" s="5"/>
      <c r="G80" s="4"/>
    </row>
    <row r="81" spans="1:7" s="1" customFormat="1" ht="15" customHeight="1">
      <c r="A81" s="112"/>
      <c r="D81" s="3"/>
      <c r="F81" s="5"/>
      <c r="G81" s="4"/>
    </row>
  </sheetData>
  <sheetProtection/>
  <mergeCells count="3">
    <mergeCell ref="A1:G1"/>
    <mergeCell ref="D3:F3"/>
    <mergeCell ref="A2:G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PageLayoutView="0" workbookViewId="0" topLeftCell="A96">
      <selection activeCell="G106" sqref="G106"/>
    </sheetView>
  </sheetViews>
  <sheetFormatPr defaultColWidth="9.00390625" defaultRowHeight="13.5"/>
  <cols>
    <col min="1" max="1" width="12.375" style="151" customWidth="1"/>
    <col min="2" max="4" width="9.875" style="151" customWidth="1"/>
    <col min="5" max="5" width="13.00390625" style="177" customWidth="1"/>
    <col min="6" max="6" width="16.125" style="151" customWidth="1"/>
    <col min="7" max="7" width="46.25390625" style="152" customWidth="1"/>
    <col min="8" max="11" width="51.75390625" style="152" hidden="1" customWidth="1"/>
    <col min="12" max="12" width="16.00390625" style="153" bestFit="1" customWidth="1"/>
    <col min="13" max="13" width="11.875" style="150" bestFit="1" customWidth="1"/>
    <col min="14" max="16384" width="9.00390625" style="150" customWidth="1"/>
  </cols>
  <sheetData>
    <row r="1" spans="1:12" ht="12">
      <c r="A1" s="193" t="s">
        <v>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4.25" customHeight="1">
      <c r="A2" s="193" t="s">
        <v>615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5:7" ht="59.25" customHeight="1">
      <c r="E3" s="194" t="s">
        <v>170</v>
      </c>
      <c r="F3" s="194"/>
      <c r="G3" s="194"/>
    </row>
    <row r="4" spans="1:12" s="157" customFormat="1" ht="12.75" thickBot="1">
      <c r="A4" s="154" t="s">
        <v>0</v>
      </c>
      <c r="B4" s="154" t="s">
        <v>1</v>
      </c>
      <c r="C4" s="154" t="s">
        <v>524</v>
      </c>
      <c r="D4" s="154" t="s">
        <v>527</v>
      </c>
      <c r="E4" s="154" t="s">
        <v>5</v>
      </c>
      <c r="F4" s="155" t="s">
        <v>4</v>
      </c>
      <c r="G4" s="155" t="s">
        <v>2</v>
      </c>
      <c r="H4" s="155"/>
      <c r="I4" s="155"/>
      <c r="J4" s="155"/>
      <c r="K4" s="155"/>
      <c r="L4" s="156" t="s">
        <v>3</v>
      </c>
    </row>
    <row r="5" spans="1:12" s="165" customFormat="1" ht="24.75" thickTop="1">
      <c r="A5" s="158"/>
      <c r="B5" s="159"/>
      <c r="C5" s="160" t="s">
        <v>525</v>
      </c>
      <c r="D5" s="160"/>
      <c r="E5" s="161" t="s">
        <v>78</v>
      </c>
      <c r="F5" s="90">
        <v>12467</v>
      </c>
      <c r="G5" s="162" t="s">
        <v>96</v>
      </c>
      <c r="H5" s="163"/>
      <c r="I5" s="163"/>
      <c r="J5" s="163"/>
      <c r="K5" s="163"/>
      <c r="L5" s="164">
        <v>864.2</v>
      </c>
    </row>
    <row r="6" spans="1:12" s="165" customFormat="1" ht="24">
      <c r="A6" s="158"/>
      <c r="B6" s="159"/>
      <c r="C6" s="160" t="s">
        <v>525</v>
      </c>
      <c r="D6" s="160"/>
      <c r="E6" s="161" t="s">
        <v>78</v>
      </c>
      <c r="F6" s="90">
        <v>12467</v>
      </c>
      <c r="G6" s="97" t="s">
        <v>96</v>
      </c>
      <c r="H6" s="101"/>
      <c r="I6" s="101"/>
      <c r="J6" s="101"/>
      <c r="K6" s="101"/>
      <c r="L6" s="164">
        <v>864.2</v>
      </c>
    </row>
    <row r="7" spans="1:12" s="165" customFormat="1" ht="24">
      <c r="A7" s="158"/>
      <c r="B7" s="159"/>
      <c r="C7" s="160" t="s">
        <v>525</v>
      </c>
      <c r="D7" s="160"/>
      <c r="E7" s="161" t="s">
        <v>78</v>
      </c>
      <c r="F7" s="90">
        <v>12467</v>
      </c>
      <c r="G7" s="97" t="s">
        <v>96</v>
      </c>
      <c r="H7" s="101"/>
      <c r="I7" s="101"/>
      <c r="J7" s="101"/>
      <c r="K7" s="101"/>
      <c r="L7" s="164">
        <v>864.2</v>
      </c>
    </row>
    <row r="8" spans="1:12" s="165" customFormat="1" ht="24">
      <c r="A8" s="158"/>
      <c r="B8" s="159"/>
      <c r="C8" s="160" t="s">
        <v>525</v>
      </c>
      <c r="D8" s="160"/>
      <c r="E8" s="161" t="s">
        <v>78</v>
      </c>
      <c r="F8" s="90">
        <v>12467</v>
      </c>
      <c r="G8" s="97" t="s">
        <v>96</v>
      </c>
      <c r="H8" s="101"/>
      <c r="I8" s="101"/>
      <c r="J8" s="101"/>
      <c r="K8" s="101"/>
      <c r="L8" s="164">
        <v>864.2</v>
      </c>
    </row>
    <row r="9" spans="1:12" s="165" customFormat="1" ht="24">
      <c r="A9" s="158"/>
      <c r="B9" s="159"/>
      <c r="C9" s="160" t="s">
        <v>525</v>
      </c>
      <c r="D9" s="160"/>
      <c r="E9" s="161" t="s">
        <v>78</v>
      </c>
      <c r="F9" s="90">
        <v>12467</v>
      </c>
      <c r="G9" s="97" t="s">
        <v>96</v>
      </c>
      <c r="H9" s="101"/>
      <c r="I9" s="101"/>
      <c r="J9" s="101"/>
      <c r="K9" s="101"/>
      <c r="L9" s="164">
        <v>864.2</v>
      </c>
    </row>
    <row r="10" spans="1:12" s="165" customFormat="1" ht="24">
      <c r="A10" s="158"/>
      <c r="B10" s="159"/>
      <c r="C10" s="160" t="s">
        <v>525</v>
      </c>
      <c r="D10" s="160"/>
      <c r="E10" s="161" t="s">
        <v>78</v>
      </c>
      <c r="F10" s="90">
        <v>12467</v>
      </c>
      <c r="G10" s="97" t="s">
        <v>96</v>
      </c>
      <c r="H10" s="101"/>
      <c r="I10" s="101"/>
      <c r="J10" s="101"/>
      <c r="K10" s="101"/>
      <c r="L10" s="164">
        <v>864.2</v>
      </c>
    </row>
    <row r="11" spans="1:12" s="165" customFormat="1" ht="24">
      <c r="A11" s="158"/>
      <c r="B11" s="159"/>
      <c r="C11" s="160" t="s">
        <v>525</v>
      </c>
      <c r="D11" s="160"/>
      <c r="E11" s="161" t="s">
        <v>78</v>
      </c>
      <c r="F11" s="90">
        <v>12467</v>
      </c>
      <c r="G11" s="97" t="s">
        <v>96</v>
      </c>
      <c r="H11" s="101"/>
      <c r="I11" s="101"/>
      <c r="J11" s="101"/>
      <c r="K11" s="101"/>
      <c r="L11" s="164">
        <v>2198.15</v>
      </c>
    </row>
    <row r="12" spans="1:12" s="165" customFormat="1" ht="24">
      <c r="A12" s="158"/>
      <c r="B12" s="159"/>
      <c r="C12" s="160" t="s">
        <v>525</v>
      </c>
      <c r="D12" s="160"/>
      <c r="E12" s="161" t="s">
        <v>78</v>
      </c>
      <c r="F12" s="90">
        <v>12467</v>
      </c>
      <c r="G12" s="97" t="s">
        <v>96</v>
      </c>
      <c r="H12" s="101"/>
      <c r="I12" s="101"/>
      <c r="J12" s="101"/>
      <c r="K12" s="101"/>
      <c r="L12" s="164">
        <v>2198.2</v>
      </c>
    </row>
    <row r="13" spans="1:12" s="165" customFormat="1" ht="24">
      <c r="A13" s="158"/>
      <c r="B13" s="159"/>
      <c r="C13" s="160" t="s">
        <v>525</v>
      </c>
      <c r="D13" s="160"/>
      <c r="E13" s="161" t="s">
        <v>78</v>
      </c>
      <c r="F13" s="90">
        <v>12467</v>
      </c>
      <c r="G13" s="97" t="s">
        <v>97</v>
      </c>
      <c r="H13" s="101"/>
      <c r="I13" s="101"/>
      <c r="J13" s="101"/>
      <c r="K13" s="101"/>
      <c r="L13" s="164">
        <v>2082.2</v>
      </c>
    </row>
    <row r="14" spans="1:12" s="165" customFormat="1" ht="24.75" thickBot="1">
      <c r="A14" s="158"/>
      <c r="B14" s="159"/>
      <c r="C14" s="160" t="s">
        <v>525</v>
      </c>
      <c r="D14" s="160"/>
      <c r="E14" s="161" t="s">
        <v>78</v>
      </c>
      <c r="F14" s="90">
        <v>12467</v>
      </c>
      <c r="G14" s="166" t="s">
        <v>97</v>
      </c>
      <c r="H14" s="167"/>
      <c r="I14" s="167"/>
      <c r="J14" s="167"/>
      <c r="K14" s="167"/>
      <c r="L14" s="164">
        <v>2082.2</v>
      </c>
    </row>
    <row r="15" spans="1:12" s="165" customFormat="1" ht="24">
      <c r="A15" s="158"/>
      <c r="B15" s="159"/>
      <c r="C15" s="160" t="s">
        <v>525</v>
      </c>
      <c r="D15" s="160"/>
      <c r="E15" s="161" t="s">
        <v>78</v>
      </c>
      <c r="F15" s="90">
        <v>12467</v>
      </c>
      <c r="G15" s="87" t="s">
        <v>98</v>
      </c>
      <c r="H15" s="168">
        <v>74160</v>
      </c>
      <c r="I15" s="168">
        <v>16.5762</v>
      </c>
      <c r="J15" s="168"/>
      <c r="K15" s="168"/>
      <c r="L15" s="169">
        <f>+H15*I15</f>
        <v>1229290.992</v>
      </c>
    </row>
    <row r="16" spans="1:12" s="165" customFormat="1" ht="24">
      <c r="A16" s="158" t="s">
        <v>134</v>
      </c>
      <c r="B16" s="159"/>
      <c r="C16" s="160" t="s">
        <v>525</v>
      </c>
      <c r="D16" s="160"/>
      <c r="E16" s="161" t="s">
        <v>78</v>
      </c>
      <c r="F16" s="90">
        <v>12467</v>
      </c>
      <c r="G16" s="87" t="s">
        <v>99</v>
      </c>
      <c r="H16" s="168">
        <v>17000</v>
      </c>
      <c r="I16" s="168">
        <v>16.5762</v>
      </c>
      <c r="J16" s="168"/>
      <c r="K16" s="168"/>
      <c r="L16" s="169">
        <f aca="true" t="shared" si="0" ref="L16:L31">+H16*I16</f>
        <v>281795.4</v>
      </c>
    </row>
    <row r="17" spans="1:12" s="165" customFormat="1" ht="24">
      <c r="A17" s="158" t="s">
        <v>134</v>
      </c>
      <c r="B17" s="159"/>
      <c r="C17" s="160" t="s">
        <v>525</v>
      </c>
      <c r="D17" s="160"/>
      <c r="E17" s="161" t="s">
        <v>78</v>
      </c>
      <c r="F17" s="90">
        <v>12467</v>
      </c>
      <c r="G17" s="87" t="s">
        <v>100</v>
      </c>
      <c r="H17" s="168">
        <v>2904.37</v>
      </c>
      <c r="I17" s="168">
        <v>16.5762</v>
      </c>
      <c r="J17" s="168"/>
      <c r="K17" s="168"/>
      <c r="L17" s="169">
        <f t="shared" si="0"/>
        <v>48143.417993999996</v>
      </c>
    </row>
    <row r="18" spans="1:12" s="165" customFormat="1" ht="24">
      <c r="A18" s="158" t="s">
        <v>134</v>
      </c>
      <c r="B18" s="159"/>
      <c r="C18" s="160" t="s">
        <v>525</v>
      </c>
      <c r="D18" s="160"/>
      <c r="E18" s="161" t="s">
        <v>78</v>
      </c>
      <c r="F18" s="90">
        <v>12467</v>
      </c>
      <c r="G18" s="87" t="s">
        <v>101</v>
      </c>
      <c r="H18" s="168">
        <v>7251.2</v>
      </c>
      <c r="I18" s="168">
        <v>16.5762</v>
      </c>
      <c r="J18" s="168"/>
      <c r="K18" s="168"/>
      <c r="L18" s="169">
        <f t="shared" si="0"/>
        <v>120197.34144</v>
      </c>
    </row>
    <row r="19" spans="1:12" s="165" customFormat="1" ht="24">
      <c r="A19" s="158" t="s">
        <v>134</v>
      </c>
      <c r="B19" s="159"/>
      <c r="C19" s="160" t="s">
        <v>525</v>
      </c>
      <c r="D19" s="160"/>
      <c r="E19" s="161" t="s">
        <v>78</v>
      </c>
      <c r="F19" s="90">
        <v>12467</v>
      </c>
      <c r="G19" s="87" t="s">
        <v>102</v>
      </c>
      <c r="H19" s="168">
        <v>3369.6</v>
      </c>
      <c r="I19" s="168">
        <v>16.5762</v>
      </c>
      <c r="J19" s="168"/>
      <c r="K19" s="168"/>
      <c r="L19" s="169">
        <f t="shared" si="0"/>
        <v>55855.16352</v>
      </c>
    </row>
    <row r="20" spans="1:12" s="165" customFormat="1" ht="24">
      <c r="A20" s="158" t="s">
        <v>134</v>
      </c>
      <c r="B20" s="159"/>
      <c r="C20" s="160" t="s">
        <v>525</v>
      </c>
      <c r="D20" s="160"/>
      <c r="E20" s="161" t="s">
        <v>78</v>
      </c>
      <c r="F20" s="90">
        <v>12467</v>
      </c>
      <c r="G20" s="87" t="s">
        <v>103</v>
      </c>
      <c r="H20" s="168">
        <v>227.63</v>
      </c>
      <c r="I20" s="168">
        <v>16.5762</v>
      </c>
      <c r="J20" s="168"/>
      <c r="K20" s="168"/>
      <c r="L20" s="169">
        <f t="shared" si="0"/>
        <v>3773.240406</v>
      </c>
    </row>
    <row r="21" spans="1:12" s="165" customFormat="1" ht="24">
      <c r="A21" s="158" t="s">
        <v>134</v>
      </c>
      <c r="B21" s="159"/>
      <c r="C21" s="160" t="s">
        <v>525</v>
      </c>
      <c r="D21" s="160"/>
      <c r="E21" s="161" t="s">
        <v>78</v>
      </c>
      <c r="F21" s="90">
        <v>12467</v>
      </c>
      <c r="G21" s="87" t="s">
        <v>104</v>
      </c>
      <c r="H21" s="168">
        <v>600</v>
      </c>
      <c r="I21" s="168">
        <v>16.5762</v>
      </c>
      <c r="J21" s="168"/>
      <c r="K21" s="168"/>
      <c r="L21" s="169">
        <f t="shared" si="0"/>
        <v>9945.72</v>
      </c>
    </row>
    <row r="22" spans="1:12" s="165" customFormat="1" ht="24">
      <c r="A22" s="158" t="s">
        <v>134</v>
      </c>
      <c r="B22" s="159"/>
      <c r="C22" s="160" t="s">
        <v>525</v>
      </c>
      <c r="D22" s="160"/>
      <c r="E22" s="161" t="s">
        <v>78</v>
      </c>
      <c r="F22" s="90">
        <v>12467</v>
      </c>
      <c r="G22" s="87" t="s">
        <v>105</v>
      </c>
      <c r="H22" s="168">
        <v>170</v>
      </c>
      <c r="I22" s="168">
        <v>16.5762</v>
      </c>
      <c r="J22" s="168"/>
      <c r="K22" s="168"/>
      <c r="L22" s="169">
        <f t="shared" si="0"/>
        <v>2817.954</v>
      </c>
    </row>
    <row r="23" spans="1:12" s="165" customFormat="1" ht="24">
      <c r="A23" s="158" t="s">
        <v>134</v>
      </c>
      <c r="B23" s="159"/>
      <c r="C23" s="160" t="s">
        <v>525</v>
      </c>
      <c r="D23" s="160"/>
      <c r="E23" s="161" t="s">
        <v>78</v>
      </c>
      <c r="F23" s="90">
        <v>12467</v>
      </c>
      <c r="G23" s="87" t="s">
        <v>106</v>
      </c>
      <c r="H23" s="168">
        <v>810</v>
      </c>
      <c r="I23" s="168">
        <v>16.5762</v>
      </c>
      <c r="J23" s="168"/>
      <c r="K23" s="168"/>
      <c r="L23" s="169">
        <f t="shared" si="0"/>
        <v>13426.722</v>
      </c>
    </row>
    <row r="24" spans="1:12" s="165" customFormat="1" ht="24">
      <c r="A24" s="158" t="s">
        <v>134</v>
      </c>
      <c r="B24" s="159"/>
      <c r="C24" s="160" t="s">
        <v>525</v>
      </c>
      <c r="D24" s="160"/>
      <c r="E24" s="161" t="s">
        <v>78</v>
      </c>
      <c r="F24" s="90">
        <v>12467</v>
      </c>
      <c r="G24" s="87" t="s">
        <v>107</v>
      </c>
      <c r="H24" s="168">
        <v>937</v>
      </c>
      <c r="I24" s="168">
        <v>16.5762</v>
      </c>
      <c r="J24" s="168"/>
      <c r="K24" s="168"/>
      <c r="L24" s="169">
        <f t="shared" si="0"/>
        <v>15531.8994</v>
      </c>
    </row>
    <row r="25" spans="1:12" s="165" customFormat="1" ht="24">
      <c r="A25" s="158" t="s">
        <v>134</v>
      </c>
      <c r="B25" s="159"/>
      <c r="C25" s="160" t="s">
        <v>525</v>
      </c>
      <c r="D25" s="160"/>
      <c r="E25" s="161" t="s">
        <v>78</v>
      </c>
      <c r="F25" s="90">
        <v>12467</v>
      </c>
      <c r="G25" s="87" t="s">
        <v>108</v>
      </c>
      <c r="H25" s="168">
        <v>437.1</v>
      </c>
      <c r="I25" s="168">
        <v>16.5762</v>
      </c>
      <c r="J25" s="168"/>
      <c r="K25" s="168"/>
      <c r="L25" s="169">
        <f t="shared" si="0"/>
        <v>7245.457020000001</v>
      </c>
    </row>
    <row r="26" spans="1:12" s="165" customFormat="1" ht="24">
      <c r="A26" s="158" t="s">
        <v>134</v>
      </c>
      <c r="B26" s="159"/>
      <c r="C26" s="160" t="s">
        <v>525</v>
      </c>
      <c r="D26" s="160"/>
      <c r="E26" s="161" t="s">
        <v>78</v>
      </c>
      <c r="F26" s="90">
        <v>12467</v>
      </c>
      <c r="G26" s="87" t="s">
        <v>109</v>
      </c>
      <c r="H26" s="168">
        <v>10500</v>
      </c>
      <c r="I26" s="168">
        <v>16.5762</v>
      </c>
      <c r="J26" s="168"/>
      <c r="K26" s="168"/>
      <c r="L26" s="169">
        <f t="shared" si="0"/>
        <v>174050.1</v>
      </c>
    </row>
    <row r="27" spans="1:12" s="165" customFormat="1" ht="24">
      <c r="A27" s="158" t="s">
        <v>134</v>
      </c>
      <c r="B27" s="159"/>
      <c r="C27" s="160" t="s">
        <v>525</v>
      </c>
      <c r="D27" s="160"/>
      <c r="E27" s="161" t="s">
        <v>78</v>
      </c>
      <c r="F27" s="90">
        <v>12467</v>
      </c>
      <c r="G27" s="87" t="s">
        <v>110</v>
      </c>
      <c r="H27" s="168">
        <v>1600</v>
      </c>
      <c r="I27" s="168">
        <v>16.5762</v>
      </c>
      <c r="J27" s="168"/>
      <c r="K27" s="168"/>
      <c r="L27" s="169">
        <f t="shared" si="0"/>
        <v>26521.92</v>
      </c>
    </row>
    <row r="28" spans="1:12" s="165" customFormat="1" ht="24">
      <c r="A28" s="158" t="s">
        <v>135</v>
      </c>
      <c r="B28" s="159"/>
      <c r="C28" s="160" t="s">
        <v>525</v>
      </c>
      <c r="D28" s="160"/>
      <c r="E28" s="161" t="s">
        <v>78</v>
      </c>
      <c r="F28" s="90">
        <v>12467</v>
      </c>
      <c r="G28" s="87" t="s">
        <v>111</v>
      </c>
      <c r="H28" s="168">
        <v>8400</v>
      </c>
      <c r="I28" s="168">
        <v>15.86125972</v>
      </c>
      <c r="J28" s="168"/>
      <c r="K28" s="168"/>
      <c r="L28" s="169">
        <f t="shared" si="0"/>
        <v>133234.581648</v>
      </c>
    </row>
    <row r="29" spans="1:12" s="165" customFormat="1" ht="24">
      <c r="A29" s="158" t="s">
        <v>135</v>
      </c>
      <c r="B29" s="159"/>
      <c r="C29" s="160" t="s">
        <v>525</v>
      </c>
      <c r="D29" s="160"/>
      <c r="E29" s="161" t="s">
        <v>78</v>
      </c>
      <c r="F29" s="90">
        <v>12467</v>
      </c>
      <c r="G29" s="87" t="s">
        <v>112</v>
      </c>
      <c r="H29" s="168">
        <v>5045.95</v>
      </c>
      <c r="I29" s="168">
        <v>15.86125972</v>
      </c>
      <c r="J29" s="168"/>
      <c r="K29" s="168"/>
      <c r="L29" s="169">
        <f t="shared" si="0"/>
        <v>80035.12348413399</v>
      </c>
    </row>
    <row r="30" spans="1:12" s="165" customFormat="1" ht="24">
      <c r="A30" s="158" t="s">
        <v>135</v>
      </c>
      <c r="B30" s="159"/>
      <c r="C30" s="160" t="s">
        <v>525</v>
      </c>
      <c r="D30" s="160"/>
      <c r="E30" s="161" t="s">
        <v>78</v>
      </c>
      <c r="F30" s="90">
        <v>12467</v>
      </c>
      <c r="G30" s="87" t="s">
        <v>113</v>
      </c>
      <c r="H30" s="168">
        <v>1749.36</v>
      </c>
      <c r="I30" s="168">
        <v>15.86125972</v>
      </c>
      <c r="J30" s="168"/>
      <c r="K30" s="168"/>
      <c r="L30" s="169">
        <f t="shared" si="0"/>
        <v>27747.053303779197</v>
      </c>
    </row>
    <row r="31" spans="1:12" s="165" customFormat="1" ht="24">
      <c r="A31" s="158" t="s">
        <v>135</v>
      </c>
      <c r="B31" s="159"/>
      <c r="C31" s="160" t="s">
        <v>525</v>
      </c>
      <c r="D31" s="160"/>
      <c r="E31" s="161" t="s">
        <v>78</v>
      </c>
      <c r="F31" s="90">
        <v>12467</v>
      </c>
      <c r="G31" s="87" t="s">
        <v>114</v>
      </c>
      <c r="H31" s="168">
        <v>538.17</v>
      </c>
      <c r="I31" s="168">
        <v>15.86125972</v>
      </c>
      <c r="J31" s="168"/>
      <c r="K31" s="168"/>
      <c r="L31" s="169">
        <f t="shared" si="0"/>
        <v>8536.0541435124</v>
      </c>
    </row>
    <row r="32" spans="1:12" s="165" customFormat="1" ht="24">
      <c r="A32" s="158" t="s">
        <v>135</v>
      </c>
      <c r="B32" s="159"/>
      <c r="C32" s="160" t="s">
        <v>525</v>
      </c>
      <c r="D32" s="160"/>
      <c r="E32" s="161" t="s">
        <v>78</v>
      </c>
      <c r="F32" s="90">
        <v>12467</v>
      </c>
      <c r="G32" s="87" t="s">
        <v>115</v>
      </c>
      <c r="H32" s="168">
        <f>10300*1.15</f>
        <v>11844.999999999998</v>
      </c>
      <c r="I32" s="168">
        <v>13.5826868072</v>
      </c>
      <c r="J32" s="168"/>
      <c r="K32" s="168"/>
      <c r="L32" s="170">
        <v>160938.015</v>
      </c>
    </row>
    <row r="33" spans="1:12" s="165" customFormat="1" ht="24">
      <c r="A33" s="158" t="s">
        <v>136</v>
      </c>
      <c r="B33" s="159"/>
      <c r="C33" s="160" t="s">
        <v>525</v>
      </c>
      <c r="D33" s="160"/>
      <c r="E33" s="161" t="s">
        <v>78</v>
      </c>
      <c r="F33" s="90">
        <v>12467</v>
      </c>
      <c r="G33" s="87" t="s">
        <v>116</v>
      </c>
      <c r="H33" s="168">
        <f>3600*1.15</f>
        <v>4140</v>
      </c>
      <c r="I33" s="168">
        <v>13.5826868072</v>
      </c>
      <c r="J33" s="168"/>
      <c r="K33" s="168"/>
      <c r="L33" s="170">
        <v>56250.18</v>
      </c>
    </row>
    <row r="34" spans="1:12" s="165" customFormat="1" ht="24">
      <c r="A34" s="158" t="s">
        <v>136</v>
      </c>
      <c r="B34" s="159"/>
      <c r="C34" s="160" t="s">
        <v>525</v>
      </c>
      <c r="D34" s="160"/>
      <c r="E34" s="161" t="s">
        <v>78</v>
      </c>
      <c r="F34" s="90">
        <v>12467</v>
      </c>
      <c r="G34" s="87" t="s">
        <v>117</v>
      </c>
      <c r="H34" s="168">
        <f>47000*1.15</f>
        <v>54049.99999999999</v>
      </c>
      <c r="I34" s="168">
        <v>13.5826868072</v>
      </c>
      <c r="J34" s="168"/>
      <c r="K34" s="168"/>
      <c r="L34" s="170">
        <v>734377.35</v>
      </c>
    </row>
    <row r="35" spans="1:12" s="165" customFormat="1" ht="24">
      <c r="A35" s="158" t="s">
        <v>137</v>
      </c>
      <c r="B35" s="90">
        <v>334</v>
      </c>
      <c r="C35" s="160" t="s">
        <v>525</v>
      </c>
      <c r="D35" s="160"/>
      <c r="E35" s="161" t="s">
        <v>78</v>
      </c>
      <c r="F35" s="90">
        <v>12467</v>
      </c>
      <c r="G35" s="87" t="s">
        <v>118</v>
      </c>
      <c r="H35" s="171"/>
      <c r="I35" s="171"/>
      <c r="J35" s="171"/>
      <c r="K35" s="171"/>
      <c r="L35" s="164">
        <f>1314670*1.16</f>
        <v>1525017.2</v>
      </c>
    </row>
    <row r="36" spans="1:12" s="165" customFormat="1" ht="24">
      <c r="A36" s="158" t="s">
        <v>137</v>
      </c>
      <c r="B36" s="90">
        <v>334</v>
      </c>
      <c r="C36" s="160" t="s">
        <v>525</v>
      </c>
      <c r="D36" s="160"/>
      <c r="E36" s="161" t="s">
        <v>78</v>
      </c>
      <c r="F36" s="90">
        <v>12467</v>
      </c>
      <c r="G36" s="87" t="s">
        <v>119</v>
      </c>
      <c r="H36" s="171"/>
      <c r="I36" s="171"/>
      <c r="J36" s="171"/>
      <c r="K36" s="171"/>
      <c r="L36" s="164">
        <f>882000*1.16</f>
        <v>1023119.9999999999</v>
      </c>
    </row>
    <row r="37" spans="1:12" s="165" customFormat="1" ht="24">
      <c r="A37" s="158" t="s">
        <v>132</v>
      </c>
      <c r="B37" s="90">
        <v>411</v>
      </c>
      <c r="C37" s="160" t="s">
        <v>525</v>
      </c>
      <c r="D37" s="160"/>
      <c r="E37" s="161" t="s">
        <v>78</v>
      </c>
      <c r="F37" s="90">
        <v>12467</v>
      </c>
      <c r="G37" s="87" t="s">
        <v>120</v>
      </c>
      <c r="H37" s="171"/>
      <c r="I37" s="171"/>
      <c r="J37" s="171"/>
      <c r="K37" s="171"/>
      <c r="L37" s="164">
        <v>3480</v>
      </c>
    </row>
    <row r="38" spans="1:12" s="165" customFormat="1" ht="24">
      <c r="A38" s="158" t="s">
        <v>133</v>
      </c>
      <c r="B38" s="90">
        <v>1042</v>
      </c>
      <c r="C38" s="160" t="s">
        <v>525</v>
      </c>
      <c r="D38" s="160"/>
      <c r="E38" s="161" t="s">
        <v>78</v>
      </c>
      <c r="F38" s="90">
        <v>12467</v>
      </c>
      <c r="G38" s="87" t="s">
        <v>121</v>
      </c>
      <c r="H38" s="171"/>
      <c r="I38" s="171"/>
      <c r="J38" s="171">
        <v>1129.31</v>
      </c>
      <c r="K38" s="171">
        <v>1.16</v>
      </c>
      <c r="L38" s="164">
        <f>+J38*K38</f>
        <v>1309.9995999999999</v>
      </c>
    </row>
    <row r="39" spans="1:12" s="165" customFormat="1" ht="24">
      <c r="A39" s="158" t="s">
        <v>133</v>
      </c>
      <c r="B39" s="90">
        <v>1042</v>
      </c>
      <c r="C39" s="160" t="s">
        <v>525</v>
      </c>
      <c r="D39" s="160"/>
      <c r="E39" s="161" t="s">
        <v>78</v>
      </c>
      <c r="F39" s="90">
        <v>12467</v>
      </c>
      <c r="G39" s="87" t="s">
        <v>122</v>
      </c>
      <c r="H39" s="171"/>
      <c r="I39" s="171"/>
      <c r="J39" s="171">
        <v>107.78</v>
      </c>
      <c r="K39" s="171">
        <v>1.16</v>
      </c>
      <c r="L39" s="164">
        <f aca="true" t="shared" si="1" ref="L39:L57">+J39*K39</f>
        <v>125.0248</v>
      </c>
    </row>
    <row r="40" spans="1:12" s="165" customFormat="1" ht="24">
      <c r="A40" s="158" t="s">
        <v>133</v>
      </c>
      <c r="B40" s="90">
        <v>1042</v>
      </c>
      <c r="C40" s="160" t="s">
        <v>525</v>
      </c>
      <c r="D40" s="160"/>
      <c r="E40" s="161" t="s">
        <v>78</v>
      </c>
      <c r="F40" s="90">
        <v>12467</v>
      </c>
      <c r="G40" s="87" t="s">
        <v>123</v>
      </c>
      <c r="H40" s="171"/>
      <c r="I40" s="171"/>
      <c r="J40" s="171">
        <v>46.55</v>
      </c>
      <c r="K40" s="171">
        <v>1.16</v>
      </c>
      <c r="L40" s="164">
        <f t="shared" si="1"/>
        <v>53.99799999999999</v>
      </c>
    </row>
    <row r="41" spans="1:12" s="165" customFormat="1" ht="24">
      <c r="A41" s="158" t="s">
        <v>133</v>
      </c>
      <c r="B41" s="90">
        <v>1042</v>
      </c>
      <c r="C41" s="160" t="s">
        <v>525</v>
      </c>
      <c r="D41" s="160"/>
      <c r="E41" s="161" t="s">
        <v>78</v>
      </c>
      <c r="F41" s="90">
        <v>12467</v>
      </c>
      <c r="G41" s="87" t="s">
        <v>124</v>
      </c>
      <c r="H41" s="171"/>
      <c r="I41" s="171"/>
      <c r="J41" s="171">
        <v>84.45</v>
      </c>
      <c r="K41" s="171">
        <v>1.16</v>
      </c>
      <c r="L41" s="164">
        <f>+J41*K41-0.41</f>
        <v>97.552</v>
      </c>
    </row>
    <row r="42" spans="1:12" s="165" customFormat="1" ht="24">
      <c r="A42" s="158" t="s">
        <v>133</v>
      </c>
      <c r="B42" s="90">
        <v>1042</v>
      </c>
      <c r="C42" s="160" t="s">
        <v>525</v>
      </c>
      <c r="D42" s="160"/>
      <c r="E42" s="161" t="s">
        <v>78</v>
      </c>
      <c r="F42" s="90">
        <v>12467</v>
      </c>
      <c r="G42" s="87" t="s">
        <v>125</v>
      </c>
      <c r="H42" s="171"/>
      <c r="I42" s="171"/>
      <c r="J42" s="171">
        <v>114.12</v>
      </c>
      <c r="K42" s="171">
        <v>1.16</v>
      </c>
      <c r="L42" s="164">
        <f t="shared" si="1"/>
        <v>132.3792</v>
      </c>
    </row>
    <row r="43" spans="1:12" s="165" customFormat="1" ht="24">
      <c r="A43" s="158" t="s">
        <v>133</v>
      </c>
      <c r="B43" s="90">
        <v>1042</v>
      </c>
      <c r="C43" s="160" t="s">
        <v>525</v>
      </c>
      <c r="D43" s="160"/>
      <c r="E43" s="161" t="s">
        <v>78</v>
      </c>
      <c r="F43" s="90">
        <v>12467</v>
      </c>
      <c r="G43" s="87" t="s">
        <v>126</v>
      </c>
      <c r="H43" s="171"/>
      <c r="I43" s="171"/>
      <c r="J43" s="171">
        <v>192.44</v>
      </c>
      <c r="K43" s="171">
        <v>1.16</v>
      </c>
      <c r="L43" s="164">
        <f t="shared" si="1"/>
        <v>223.23039999999997</v>
      </c>
    </row>
    <row r="44" spans="1:12" s="165" customFormat="1" ht="24">
      <c r="A44" s="158" t="s">
        <v>133</v>
      </c>
      <c r="B44" s="90">
        <v>1042</v>
      </c>
      <c r="C44" s="160" t="s">
        <v>525</v>
      </c>
      <c r="D44" s="160"/>
      <c r="E44" s="161" t="s">
        <v>78</v>
      </c>
      <c r="F44" s="90">
        <v>12467</v>
      </c>
      <c r="G44" s="87" t="s">
        <v>127</v>
      </c>
      <c r="H44" s="171"/>
      <c r="I44" s="171"/>
      <c r="J44" s="171">
        <v>379.31</v>
      </c>
      <c r="K44" s="171">
        <v>1.16</v>
      </c>
      <c r="L44" s="164">
        <f t="shared" si="1"/>
        <v>439.9996</v>
      </c>
    </row>
    <row r="45" spans="1:12" s="165" customFormat="1" ht="24">
      <c r="A45" s="158" t="s">
        <v>133</v>
      </c>
      <c r="B45" s="90">
        <v>1042</v>
      </c>
      <c r="C45" s="160" t="s">
        <v>525</v>
      </c>
      <c r="D45" s="160"/>
      <c r="E45" s="161" t="s">
        <v>78</v>
      </c>
      <c r="F45" s="90">
        <v>12467</v>
      </c>
      <c r="G45" s="87" t="s">
        <v>128</v>
      </c>
      <c r="H45" s="171"/>
      <c r="I45" s="171"/>
      <c r="J45" s="171">
        <v>106.18</v>
      </c>
      <c r="K45" s="171">
        <v>1.16</v>
      </c>
      <c r="L45" s="164">
        <f t="shared" si="1"/>
        <v>123.1688</v>
      </c>
    </row>
    <row r="46" spans="1:12" s="165" customFormat="1" ht="24">
      <c r="A46" s="158" t="s">
        <v>133</v>
      </c>
      <c r="B46" s="90">
        <v>1042</v>
      </c>
      <c r="C46" s="160" t="s">
        <v>525</v>
      </c>
      <c r="D46" s="160"/>
      <c r="E46" s="161" t="s">
        <v>78</v>
      </c>
      <c r="F46" s="90">
        <v>12467</v>
      </c>
      <c r="G46" s="87" t="s">
        <v>129</v>
      </c>
      <c r="H46" s="171"/>
      <c r="I46" s="171"/>
      <c r="J46" s="171">
        <v>84.72</v>
      </c>
      <c r="K46" s="171">
        <v>1.16</v>
      </c>
      <c r="L46" s="164">
        <f t="shared" si="1"/>
        <v>98.2752</v>
      </c>
    </row>
    <row r="47" spans="1:12" s="165" customFormat="1" ht="24">
      <c r="A47" s="158" t="s">
        <v>133</v>
      </c>
      <c r="B47" s="90">
        <v>1042</v>
      </c>
      <c r="C47" s="160" t="s">
        <v>525</v>
      </c>
      <c r="D47" s="160"/>
      <c r="E47" s="161" t="s">
        <v>78</v>
      </c>
      <c r="F47" s="90">
        <v>12467</v>
      </c>
      <c r="G47" s="87" t="s">
        <v>129</v>
      </c>
      <c r="H47" s="171"/>
      <c r="I47" s="171"/>
      <c r="J47" s="171">
        <v>58</v>
      </c>
      <c r="K47" s="171">
        <v>1.16</v>
      </c>
      <c r="L47" s="164">
        <f t="shared" si="1"/>
        <v>67.28</v>
      </c>
    </row>
    <row r="48" spans="1:12" s="165" customFormat="1" ht="24">
      <c r="A48" s="158" t="s">
        <v>133</v>
      </c>
      <c r="B48" s="90">
        <v>1042</v>
      </c>
      <c r="C48" s="160" t="s">
        <v>525</v>
      </c>
      <c r="D48" s="160"/>
      <c r="E48" s="161" t="s">
        <v>78</v>
      </c>
      <c r="F48" s="90">
        <v>12467</v>
      </c>
      <c r="G48" s="97" t="s">
        <v>129</v>
      </c>
      <c r="H48" s="171"/>
      <c r="I48" s="171"/>
      <c r="J48" s="171">
        <v>18.11</v>
      </c>
      <c r="K48" s="171">
        <v>1.16</v>
      </c>
      <c r="L48" s="164">
        <f t="shared" si="1"/>
        <v>21.007599999999996</v>
      </c>
    </row>
    <row r="49" spans="1:12" s="165" customFormat="1" ht="24">
      <c r="A49" s="158" t="s">
        <v>133</v>
      </c>
      <c r="B49" s="90">
        <v>1042</v>
      </c>
      <c r="C49" s="160" t="s">
        <v>525</v>
      </c>
      <c r="D49" s="160"/>
      <c r="E49" s="161" t="s">
        <v>78</v>
      </c>
      <c r="F49" s="90">
        <v>12467</v>
      </c>
      <c r="G49" s="97" t="s">
        <v>129</v>
      </c>
      <c r="H49" s="171"/>
      <c r="I49" s="171"/>
      <c r="J49" s="171">
        <v>14.66</v>
      </c>
      <c r="K49" s="171">
        <v>1.16</v>
      </c>
      <c r="L49" s="164">
        <f t="shared" si="1"/>
        <v>17.005599999999998</v>
      </c>
    </row>
    <row r="50" spans="1:12" s="165" customFormat="1" ht="24">
      <c r="A50" s="158" t="s">
        <v>133</v>
      </c>
      <c r="B50" s="90">
        <v>1042</v>
      </c>
      <c r="C50" s="160" t="s">
        <v>525</v>
      </c>
      <c r="D50" s="160"/>
      <c r="E50" s="161" t="s">
        <v>78</v>
      </c>
      <c r="F50" s="90">
        <v>12467</v>
      </c>
      <c r="G50" s="97" t="s">
        <v>129</v>
      </c>
      <c r="H50" s="171"/>
      <c r="I50" s="171"/>
      <c r="J50" s="171">
        <v>16.38</v>
      </c>
      <c r="K50" s="171">
        <v>1.16</v>
      </c>
      <c r="L50" s="164">
        <f t="shared" si="1"/>
        <v>19.000799999999998</v>
      </c>
    </row>
    <row r="51" spans="1:12" s="165" customFormat="1" ht="24">
      <c r="A51" s="158" t="s">
        <v>133</v>
      </c>
      <c r="B51" s="90">
        <v>1042</v>
      </c>
      <c r="C51" s="160" t="s">
        <v>525</v>
      </c>
      <c r="D51" s="160"/>
      <c r="E51" s="161" t="s">
        <v>78</v>
      </c>
      <c r="F51" s="90">
        <v>12467</v>
      </c>
      <c r="G51" s="97" t="s">
        <v>129</v>
      </c>
      <c r="H51" s="171"/>
      <c r="I51" s="171"/>
      <c r="J51" s="171">
        <v>13.79</v>
      </c>
      <c r="K51" s="171">
        <v>1.16</v>
      </c>
      <c r="L51" s="164">
        <f t="shared" si="1"/>
        <v>15.996399999999998</v>
      </c>
    </row>
    <row r="52" spans="1:12" s="165" customFormat="1" ht="24">
      <c r="A52" s="158" t="s">
        <v>133</v>
      </c>
      <c r="B52" s="90">
        <v>1042</v>
      </c>
      <c r="C52" s="160" t="s">
        <v>525</v>
      </c>
      <c r="D52" s="160"/>
      <c r="E52" s="161" t="s">
        <v>78</v>
      </c>
      <c r="F52" s="90">
        <v>12467</v>
      </c>
      <c r="G52" s="97" t="s">
        <v>129</v>
      </c>
      <c r="H52" s="171"/>
      <c r="I52" s="171"/>
      <c r="J52" s="171">
        <v>11.21</v>
      </c>
      <c r="K52" s="171">
        <v>1.16</v>
      </c>
      <c r="L52" s="164">
        <f t="shared" si="1"/>
        <v>13.0036</v>
      </c>
    </row>
    <row r="53" spans="1:12" s="165" customFormat="1" ht="24">
      <c r="A53" s="158" t="s">
        <v>133</v>
      </c>
      <c r="B53" s="90">
        <v>1042</v>
      </c>
      <c r="C53" s="160" t="s">
        <v>525</v>
      </c>
      <c r="D53" s="160"/>
      <c r="E53" s="161" t="s">
        <v>78</v>
      </c>
      <c r="F53" s="90">
        <v>12467</v>
      </c>
      <c r="G53" s="97" t="s">
        <v>130</v>
      </c>
      <c r="H53" s="171"/>
      <c r="I53" s="171"/>
      <c r="J53" s="171">
        <v>16.83</v>
      </c>
      <c r="K53" s="171">
        <v>1.16</v>
      </c>
      <c r="L53" s="164">
        <f t="shared" si="1"/>
        <v>19.522799999999997</v>
      </c>
    </row>
    <row r="54" spans="1:12" s="165" customFormat="1" ht="24">
      <c r="A54" s="158" t="s">
        <v>133</v>
      </c>
      <c r="B54" s="90">
        <v>1042</v>
      </c>
      <c r="C54" s="160" t="s">
        <v>525</v>
      </c>
      <c r="D54" s="160"/>
      <c r="E54" s="161" t="s">
        <v>78</v>
      </c>
      <c r="F54" s="90">
        <v>12467</v>
      </c>
      <c r="G54" s="97" t="s">
        <v>130</v>
      </c>
      <c r="H54" s="171"/>
      <c r="I54" s="171"/>
      <c r="J54" s="171">
        <v>17.07</v>
      </c>
      <c r="K54" s="171">
        <v>1.16</v>
      </c>
      <c r="L54" s="164">
        <f t="shared" si="1"/>
        <v>19.801199999999998</v>
      </c>
    </row>
    <row r="55" spans="1:12" s="165" customFormat="1" ht="24">
      <c r="A55" s="158" t="s">
        <v>133</v>
      </c>
      <c r="B55" s="90">
        <v>1042</v>
      </c>
      <c r="C55" s="160" t="s">
        <v>525</v>
      </c>
      <c r="D55" s="160"/>
      <c r="E55" s="161" t="s">
        <v>78</v>
      </c>
      <c r="F55" s="90">
        <v>12467</v>
      </c>
      <c r="G55" s="97" t="s">
        <v>130</v>
      </c>
      <c r="H55" s="171"/>
      <c r="I55" s="171"/>
      <c r="J55" s="171">
        <v>17.52</v>
      </c>
      <c r="K55" s="171">
        <v>1.16</v>
      </c>
      <c r="L55" s="164">
        <f t="shared" si="1"/>
        <v>20.323199999999996</v>
      </c>
    </row>
    <row r="56" spans="1:12" s="165" customFormat="1" ht="24">
      <c r="A56" s="158" t="s">
        <v>133</v>
      </c>
      <c r="B56" s="90">
        <v>1042</v>
      </c>
      <c r="C56" s="160" t="s">
        <v>525</v>
      </c>
      <c r="D56" s="160"/>
      <c r="E56" s="161" t="s">
        <v>78</v>
      </c>
      <c r="F56" s="90">
        <v>12467</v>
      </c>
      <c r="G56" s="97" t="s">
        <v>130</v>
      </c>
      <c r="H56" s="171"/>
      <c r="I56" s="171"/>
      <c r="J56" s="171">
        <v>9.48</v>
      </c>
      <c r="K56" s="171">
        <v>1.16</v>
      </c>
      <c r="L56" s="164">
        <f t="shared" si="1"/>
        <v>10.9968</v>
      </c>
    </row>
    <row r="57" spans="1:12" s="165" customFormat="1" ht="24">
      <c r="A57" s="158" t="s">
        <v>133</v>
      </c>
      <c r="B57" s="90">
        <v>1042</v>
      </c>
      <c r="C57" s="160" t="s">
        <v>525</v>
      </c>
      <c r="D57" s="160"/>
      <c r="E57" s="161" t="s">
        <v>78</v>
      </c>
      <c r="F57" s="90">
        <v>12467</v>
      </c>
      <c r="G57" s="97" t="s">
        <v>131</v>
      </c>
      <c r="H57" s="171"/>
      <c r="I57" s="171"/>
      <c r="J57" s="171">
        <v>400</v>
      </c>
      <c r="K57" s="171">
        <v>1.16</v>
      </c>
      <c r="L57" s="164">
        <f t="shared" si="1"/>
        <v>463.99999999999994</v>
      </c>
    </row>
    <row r="58" spans="1:12" s="165" customFormat="1" ht="24">
      <c r="A58" s="158" t="s">
        <v>192</v>
      </c>
      <c r="B58" s="90" t="s">
        <v>209</v>
      </c>
      <c r="C58" s="160" t="s">
        <v>525</v>
      </c>
      <c r="D58" s="160"/>
      <c r="E58" s="161" t="s">
        <v>190</v>
      </c>
      <c r="F58" s="90">
        <v>12467</v>
      </c>
      <c r="G58" s="97" t="s">
        <v>191</v>
      </c>
      <c r="H58" s="171"/>
      <c r="I58" s="171"/>
      <c r="J58" s="171"/>
      <c r="K58" s="171"/>
      <c r="L58" s="164">
        <v>182700</v>
      </c>
    </row>
    <row r="59" spans="1:12" s="165" customFormat="1" ht="12">
      <c r="A59" s="158" t="s">
        <v>194</v>
      </c>
      <c r="B59" s="90">
        <v>1083</v>
      </c>
      <c r="C59" s="160" t="s">
        <v>525</v>
      </c>
      <c r="D59" s="160"/>
      <c r="E59" s="161" t="s">
        <v>35</v>
      </c>
      <c r="F59" s="90">
        <v>12467</v>
      </c>
      <c r="G59" s="97" t="s">
        <v>193</v>
      </c>
      <c r="H59" s="171"/>
      <c r="I59" s="171"/>
      <c r="J59" s="171"/>
      <c r="K59" s="171"/>
      <c r="L59" s="164">
        <v>3569</v>
      </c>
    </row>
    <row r="60" spans="1:12" s="165" customFormat="1" ht="24">
      <c r="A60" s="158" t="s">
        <v>197</v>
      </c>
      <c r="B60" s="90">
        <v>2245</v>
      </c>
      <c r="C60" s="160" t="s">
        <v>525</v>
      </c>
      <c r="D60" s="160"/>
      <c r="E60" s="161" t="s">
        <v>196</v>
      </c>
      <c r="F60" s="90">
        <v>12467</v>
      </c>
      <c r="G60" s="97" t="s">
        <v>195</v>
      </c>
      <c r="H60" s="171"/>
      <c r="I60" s="171"/>
      <c r="J60" s="171"/>
      <c r="K60" s="171"/>
      <c r="L60" s="164">
        <v>145000</v>
      </c>
    </row>
    <row r="61" spans="1:12" s="165" customFormat="1" ht="12">
      <c r="A61" s="158" t="s">
        <v>211</v>
      </c>
      <c r="B61" s="90">
        <v>1283</v>
      </c>
      <c r="C61" s="160" t="s">
        <v>525</v>
      </c>
      <c r="D61" s="160"/>
      <c r="E61" s="161" t="s">
        <v>35</v>
      </c>
      <c r="F61" s="90">
        <v>12467</v>
      </c>
      <c r="G61" s="97" t="s">
        <v>210</v>
      </c>
      <c r="H61" s="171"/>
      <c r="I61" s="171"/>
      <c r="J61" s="171"/>
      <c r="K61" s="171"/>
      <c r="L61" s="164">
        <v>67867.77</v>
      </c>
    </row>
    <row r="62" spans="1:12" s="165" customFormat="1" ht="12">
      <c r="A62" s="158" t="s">
        <v>212</v>
      </c>
      <c r="B62" s="90">
        <v>1280</v>
      </c>
      <c r="C62" s="160" t="s">
        <v>525</v>
      </c>
      <c r="D62" s="160"/>
      <c r="E62" s="161" t="s">
        <v>213</v>
      </c>
      <c r="F62" s="90">
        <v>12467</v>
      </c>
      <c r="G62" s="97" t="s">
        <v>214</v>
      </c>
      <c r="H62" s="171"/>
      <c r="I62" s="171"/>
      <c r="J62" s="171"/>
      <c r="K62" s="171"/>
      <c r="L62" s="164">
        <v>925.68</v>
      </c>
    </row>
    <row r="63" spans="1:12" s="165" customFormat="1" ht="12">
      <c r="A63" s="158" t="s">
        <v>212</v>
      </c>
      <c r="B63" s="90">
        <v>1280</v>
      </c>
      <c r="C63" s="160" t="s">
        <v>525</v>
      </c>
      <c r="D63" s="160"/>
      <c r="E63" s="161" t="s">
        <v>213</v>
      </c>
      <c r="F63" s="90">
        <v>12467</v>
      </c>
      <c r="G63" s="97" t="s">
        <v>214</v>
      </c>
      <c r="H63" s="171"/>
      <c r="I63" s="171"/>
      <c r="J63" s="171"/>
      <c r="K63" s="171"/>
      <c r="L63" s="164">
        <v>925.68</v>
      </c>
    </row>
    <row r="64" spans="1:12" s="165" customFormat="1" ht="12">
      <c r="A64" s="158" t="s">
        <v>212</v>
      </c>
      <c r="B64" s="90">
        <v>1280</v>
      </c>
      <c r="C64" s="160" t="s">
        <v>525</v>
      </c>
      <c r="D64" s="160"/>
      <c r="E64" s="161" t="s">
        <v>213</v>
      </c>
      <c r="F64" s="90">
        <v>12467</v>
      </c>
      <c r="G64" s="97" t="s">
        <v>214</v>
      </c>
      <c r="H64" s="171"/>
      <c r="I64" s="171"/>
      <c r="J64" s="171"/>
      <c r="K64" s="171"/>
      <c r="L64" s="164">
        <v>925.68</v>
      </c>
    </row>
    <row r="65" spans="1:12" s="165" customFormat="1" ht="12">
      <c r="A65" s="158" t="s">
        <v>212</v>
      </c>
      <c r="B65" s="90">
        <v>1280</v>
      </c>
      <c r="C65" s="160" t="s">
        <v>525</v>
      </c>
      <c r="D65" s="160"/>
      <c r="E65" s="161" t="s">
        <v>213</v>
      </c>
      <c r="F65" s="90">
        <v>12467</v>
      </c>
      <c r="G65" s="97" t="s">
        <v>214</v>
      </c>
      <c r="H65" s="171"/>
      <c r="I65" s="171"/>
      <c r="J65" s="171"/>
      <c r="K65" s="171"/>
      <c r="L65" s="164">
        <v>925.68</v>
      </c>
    </row>
    <row r="66" spans="1:12" s="165" customFormat="1" ht="12">
      <c r="A66" s="158" t="s">
        <v>212</v>
      </c>
      <c r="B66" s="90">
        <v>1280</v>
      </c>
      <c r="C66" s="160" t="s">
        <v>525</v>
      </c>
      <c r="D66" s="160"/>
      <c r="E66" s="161" t="s">
        <v>213</v>
      </c>
      <c r="F66" s="90">
        <v>12467</v>
      </c>
      <c r="G66" s="97" t="s">
        <v>214</v>
      </c>
      <c r="H66" s="171"/>
      <c r="I66" s="171"/>
      <c r="J66" s="171"/>
      <c r="K66" s="171"/>
      <c r="L66" s="164">
        <v>925.68</v>
      </c>
    </row>
    <row r="67" spans="1:12" s="165" customFormat="1" ht="12">
      <c r="A67" s="158" t="s">
        <v>212</v>
      </c>
      <c r="B67" s="90">
        <v>1280</v>
      </c>
      <c r="C67" s="160" t="s">
        <v>525</v>
      </c>
      <c r="D67" s="160"/>
      <c r="E67" s="161" t="s">
        <v>213</v>
      </c>
      <c r="F67" s="90">
        <v>12467</v>
      </c>
      <c r="G67" s="97" t="s">
        <v>214</v>
      </c>
      <c r="H67" s="171"/>
      <c r="I67" s="171"/>
      <c r="J67" s="171"/>
      <c r="K67" s="171"/>
      <c r="L67" s="164">
        <v>925.68</v>
      </c>
    </row>
    <row r="68" spans="1:12" s="165" customFormat="1" ht="12">
      <c r="A68" s="158" t="s">
        <v>212</v>
      </c>
      <c r="B68" s="90">
        <v>1280</v>
      </c>
      <c r="C68" s="160" t="s">
        <v>525</v>
      </c>
      <c r="D68" s="160"/>
      <c r="E68" s="161" t="s">
        <v>213</v>
      </c>
      <c r="F68" s="90">
        <v>12467</v>
      </c>
      <c r="G68" s="97" t="s">
        <v>214</v>
      </c>
      <c r="H68" s="171"/>
      <c r="I68" s="171"/>
      <c r="J68" s="171"/>
      <c r="K68" s="171"/>
      <c r="L68" s="164">
        <v>925.68</v>
      </c>
    </row>
    <row r="69" spans="1:12" s="165" customFormat="1" ht="12">
      <c r="A69" s="158" t="s">
        <v>212</v>
      </c>
      <c r="B69" s="90">
        <v>1280</v>
      </c>
      <c r="C69" s="160" t="s">
        <v>525</v>
      </c>
      <c r="D69" s="160"/>
      <c r="E69" s="161" t="s">
        <v>213</v>
      </c>
      <c r="F69" s="90">
        <v>12467</v>
      </c>
      <c r="G69" s="97" t="s">
        <v>214</v>
      </c>
      <c r="H69" s="171"/>
      <c r="I69" s="171"/>
      <c r="J69" s="171"/>
      <c r="K69" s="171"/>
      <c r="L69" s="164">
        <v>925.68</v>
      </c>
    </row>
    <row r="70" spans="1:12" s="165" customFormat="1" ht="12">
      <c r="A70" s="158" t="s">
        <v>212</v>
      </c>
      <c r="B70" s="90">
        <v>1280</v>
      </c>
      <c r="C70" s="160" t="s">
        <v>525</v>
      </c>
      <c r="D70" s="160"/>
      <c r="E70" s="161" t="s">
        <v>213</v>
      </c>
      <c r="F70" s="90">
        <v>12467</v>
      </c>
      <c r="G70" s="97" t="s">
        <v>214</v>
      </c>
      <c r="H70" s="171"/>
      <c r="I70" s="171"/>
      <c r="J70" s="171"/>
      <c r="K70" s="171"/>
      <c r="L70" s="164">
        <v>925.68</v>
      </c>
    </row>
    <row r="71" spans="1:12" s="165" customFormat="1" ht="12">
      <c r="A71" s="158" t="s">
        <v>212</v>
      </c>
      <c r="B71" s="90">
        <v>1280</v>
      </c>
      <c r="C71" s="160" t="s">
        <v>525</v>
      </c>
      <c r="D71" s="160"/>
      <c r="E71" s="161" t="s">
        <v>213</v>
      </c>
      <c r="F71" s="90">
        <v>12467</v>
      </c>
      <c r="G71" s="97" t="s">
        <v>214</v>
      </c>
      <c r="H71" s="171"/>
      <c r="I71" s="171"/>
      <c r="J71" s="171"/>
      <c r="K71" s="171"/>
      <c r="L71" s="164">
        <v>925.68</v>
      </c>
    </row>
    <row r="72" spans="1:12" s="165" customFormat="1" ht="12">
      <c r="A72" s="158" t="s">
        <v>212</v>
      </c>
      <c r="B72" s="90">
        <v>1280</v>
      </c>
      <c r="C72" s="160" t="s">
        <v>525</v>
      </c>
      <c r="D72" s="160"/>
      <c r="E72" s="161" t="s">
        <v>213</v>
      </c>
      <c r="F72" s="90">
        <v>12467</v>
      </c>
      <c r="G72" s="97" t="s">
        <v>214</v>
      </c>
      <c r="H72" s="171"/>
      <c r="I72" s="171"/>
      <c r="J72" s="171"/>
      <c r="K72" s="171"/>
      <c r="L72" s="164">
        <v>925.68</v>
      </c>
    </row>
    <row r="73" spans="1:12" s="165" customFormat="1" ht="12">
      <c r="A73" s="158" t="s">
        <v>212</v>
      </c>
      <c r="B73" s="90">
        <v>1281</v>
      </c>
      <c r="C73" s="160" t="s">
        <v>525</v>
      </c>
      <c r="D73" s="160"/>
      <c r="E73" s="161" t="s">
        <v>213</v>
      </c>
      <c r="F73" s="90">
        <v>12467</v>
      </c>
      <c r="G73" s="97" t="s">
        <v>215</v>
      </c>
      <c r="H73" s="171"/>
      <c r="I73" s="171"/>
      <c r="J73" s="171"/>
      <c r="K73" s="171"/>
      <c r="L73" s="164">
        <v>19075.74</v>
      </c>
    </row>
    <row r="74" spans="1:12" s="165" customFormat="1" ht="12">
      <c r="A74" s="158" t="s">
        <v>212</v>
      </c>
      <c r="B74" s="90">
        <v>1281</v>
      </c>
      <c r="C74" s="160" t="s">
        <v>525</v>
      </c>
      <c r="D74" s="160"/>
      <c r="E74" s="161" t="s">
        <v>213</v>
      </c>
      <c r="F74" s="90">
        <v>12467</v>
      </c>
      <c r="G74" s="97" t="s">
        <v>215</v>
      </c>
      <c r="H74" s="171"/>
      <c r="I74" s="171"/>
      <c r="J74" s="171"/>
      <c r="K74" s="171"/>
      <c r="L74" s="164">
        <v>19075.75</v>
      </c>
    </row>
    <row r="75" spans="1:12" s="165" customFormat="1" ht="12">
      <c r="A75" s="158" t="s">
        <v>212</v>
      </c>
      <c r="B75" s="90">
        <v>1281</v>
      </c>
      <c r="C75" s="160" t="s">
        <v>525</v>
      </c>
      <c r="D75" s="160"/>
      <c r="E75" s="161" t="s">
        <v>213</v>
      </c>
      <c r="F75" s="90">
        <v>12467</v>
      </c>
      <c r="G75" s="97" t="s">
        <v>215</v>
      </c>
      <c r="H75" s="171"/>
      <c r="I75" s="171"/>
      <c r="J75" s="171"/>
      <c r="K75" s="171"/>
      <c r="L75" s="164">
        <v>19075.75</v>
      </c>
    </row>
    <row r="76" spans="1:12" s="165" customFormat="1" ht="12">
      <c r="A76" s="158" t="s">
        <v>212</v>
      </c>
      <c r="B76" s="90">
        <v>1281</v>
      </c>
      <c r="C76" s="160" t="s">
        <v>525</v>
      </c>
      <c r="D76" s="160"/>
      <c r="E76" s="161" t="s">
        <v>213</v>
      </c>
      <c r="F76" s="90">
        <v>12467</v>
      </c>
      <c r="G76" s="97" t="s">
        <v>215</v>
      </c>
      <c r="H76" s="171"/>
      <c r="I76" s="171"/>
      <c r="J76" s="171"/>
      <c r="K76" s="171"/>
      <c r="L76" s="164">
        <v>19075.75</v>
      </c>
    </row>
    <row r="77" spans="1:12" s="165" customFormat="1" ht="12">
      <c r="A77" s="158" t="s">
        <v>212</v>
      </c>
      <c r="B77" s="90">
        <v>1281</v>
      </c>
      <c r="C77" s="160" t="s">
        <v>525</v>
      </c>
      <c r="D77" s="160"/>
      <c r="E77" s="161" t="s">
        <v>213</v>
      </c>
      <c r="F77" s="90">
        <v>12467</v>
      </c>
      <c r="G77" s="97" t="s">
        <v>215</v>
      </c>
      <c r="H77" s="171"/>
      <c r="I77" s="171"/>
      <c r="J77" s="171"/>
      <c r="K77" s="171"/>
      <c r="L77" s="164">
        <v>19075.75</v>
      </c>
    </row>
    <row r="78" spans="1:12" s="165" customFormat="1" ht="12">
      <c r="A78" s="158" t="s">
        <v>212</v>
      </c>
      <c r="B78" s="90">
        <v>1281</v>
      </c>
      <c r="C78" s="160" t="s">
        <v>525</v>
      </c>
      <c r="D78" s="160"/>
      <c r="E78" s="161" t="s">
        <v>213</v>
      </c>
      <c r="F78" s="90">
        <v>12467</v>
      </c>
      <c r="G78" s="97" t="s">
        <v>216</v>
      </c>
      <c r="H78" s="171"/>
      <c r="I78" s="171"/>
      <c r="J78" s="171"/>
      <c r="K78" s="171"/>
      <c r="L78" s="164">
        <v>1354.82</v>
      </c>
    </row>
    <row r="79" spans="1:12" s="165" customFormat="1" ht="12">
      <c r="A79" s="158" t="s">
        <v>212</v>
      </c>
      <c r="B79" s="90">
        <v>1282</v>
      </c>
      <c r="C79" s="160" t="s">
        <v>525</v>
      </c>
      <c r="D79" s="160"/>
      <c r="E79" s="161" t="s">
        <v>35</v>
      </c>
      <c r="F79" s="90">
        <v>12467</v>
      </c>
      <c r="G79" s="97" t="s">
        <v>217</v>
      </c>
      <c r="H79" s="171"/>
      <c r="I79" s="171"/>
      <c r="J79" s="171"/>
      <c r="K79" s="171"/>
      <c r="L79" s="164">
        <v>10199.13</v>
      </c>
    </row>
    <row r="80" spans="1:12" s="165" customFormat="1" ht="12">
      <c r="A80" s="158" t="s">
        <v>212</v>
      </c>
      <c r="B80" s="90">
        <v>1282</v>
      </c>
      <c r="C80" s="160" t="s">
        <v>525</v>
      </c>
      <c r="D80" s="160"/>
      <c r="E80" s="161" t="s">
        <v>35</v>
      </c>
      <c r="F80" s="90">
        <v>12467</v>
      </c>
      <c r="G80" s="97" t="s">
        <v>217</v>
      </c>
      <c r="H80" s="171"/>
      <c r="I80" s="171"/>
      <c r="J80" s="171"/>
      <c r="K80" s="171"/>
      <c r="L80" s="164">
        <v>10199.13</v>
      </c>
    </row>
    <row r="81" spans="1:12" s="165" customFormat="1" ht="12">
      <c r="A81" s="158" t="s">
        <v>212</v>
      </c>
      <c r="B81" s="90">
        <v>1282</v>
      </c>
      <c r="C81" s="160" t="s">
        <v>525</v>
      </c>
      <c r="D81" s="160"/>
      <c r="E81" s="161" t="s">
        <v>35</v>
      </c>
      <c r="F81" s="90">
        <v>12467</v>
      </c>
      <c r="G81" s="97" t="s">
        <v>98</v>
      </c>
      <c r="H81" s="171"/>
      <c r="I81" s="171"/>
      <c r="J81" s="171"/>
      <c r="K81" s="171"/>
      <c r="L81" s="164">
        <v>153616.59</v>
      </c>
    </row>
    <row r="82" spans="1:12" s="165" customFormat="1" ht="12">
      <c r="A82" s="158" t="s">
        <v>212</v>
      </c>
      <c r="B82" s="90">
        <v>1282</v>
      </c>
      <c r="C82" s="160" t="s">
        <v>525</v>
      </c>
      <c r="D82" s="160"/>
      <c r="E82" s="161" t="s">
        <v>35</v>
      </c>
      <c r="F82" s="90">
        <v>12467</v>
      </c>
      <c r="G82" s="97" t="s">
        <v>98</v>
      </c>
      <c r="H82" s="171"/>
      <c r="I82" s="171"/>
      <c r="J82" s="171"/>
      <c r="K82" s="171"/>
      <c r="L82" s="164">
        <v>153616.59</v>
      </c>
    </row>
    <row r="83" spans="1:12" s="165" customFormat="1" ht="12">
      <c r="A83" s="158" t="s">
        <v>212</v>
      </c>
      <c r="B83" s="90">
        <v>1282</v>
      </c>
      <c r="C83" s="160" t="s">
        <v>525</v>
      </c>
      <c r="D83" s="160"/>
      <c r="E83" s="161" t="s">
        <v>35</v>
      </c>
      <c r="F83" s="90">
        <v>12467</v>
      </c>
      <c r="G83" s="97" t="s">
        <v>218</v>
      </c>
      <c r="H83" s="171"/>
      <c r="I83" s="171"/>
      <c r="J83" s="171"/>
      <c r="K83" s="171"/>
      <c r="L83" s="164">
        <f>14896*1.16</f>
        <v>17279.36</v>
      </c>
    </row>
    <row r="84" spans="1:12" s="165" customFormat="1" ht="12">
      <c r="A84" s="158" t="s">
        <v>212</v>
      </c>
      <c r="B84" s="90">
        <v>1282</v>
      </c>
      <c r="C84" s="160" t="s">
        <v>525</v>
      </c>
      <c r="D84" s="160"/>
      <c r="E84" s="161" t="s">
        <v>35</v>
      </c>
      <c r="F84" s="90">
        <v>12467</v>
      </c>
      <c r="G84" s="97" t="s">
        <v>218</v>
      </c>
      <c r="H84" s="171"/>
      <c r="I84" s="171"/>
      <c r="J84" s="171"/>
      <c r="K84" s="171"/>
      <c r="L84" s="164">
        <f>14896*1.16</f>
        <v>17279.36</v>
      </c>
    </row>
    <row r="85" spans="1:12" s="165" customFormat="1" ht="12">
      <c r="A85" s="158" t="s">
        <v>212</v>
      </c>
      <c r="B85" s="90">
        <v>1282</v>
      </c>
      <c r="C85" s="160" t="s">
        <v>525</v>
      </c>
      <c r="D85" s="160"/>
      <c r="E85" s="161" t="s">
        <v>35</v>
      </c>
      <c r="F85" s="90">
        <v>12467</v>
      </c>
      <c r="G85" s="97" t="s">
        <v>219</v>
      </c>
      <c r="H85" s="171"/>
      <c r="I85" s="171"/>
      <c r="J85" s="171"/>
      <c r="K85" s="171"/>
      <c r="L85" s="164">
        <f>1556.1*1.16</f>
        <v>1805.0759999999998</v>
      </c>
    </row>
    <row r="86" spans="1:12" s="165" customFormat="1" ht="12">
      <c r="A86" s="158" t="s">
        <v>212</v>
      </c>
      <c r="B86" s="90">
        <v>1282</v>
      </c>
      <c r="C86" s="160" t="s">
        <v>525</v>
      </c>
      <c r="D86" s="160"/>
      <c r="E86" s="161" t="s">
        <v>35</v>
      </c>
      <c r="F86" s="90">
        <v>12467</v>
      </c>
      <c r="G86" s="97" t="s">
        <v>220</v>
      </c>
      <c r="H86" s="171"/>
      <c r="I86" s="171"/>
      <c r="J86" s="171"/>
      <c r="K86" s="171"/>
      <c r="L86" s="164">
        <f>1289.03*1.16</f>
        <v>1495.2748</v>
      </c>
    </row>
    <row r="87" spans="1:12" s="165" customFormat="1" ht="12">
      <c r="A87" s="158" t="s">
        <v>212</v>
      </c>
      <c r="B87" s="90">
        <v>1282</v>
      </c>
      <c r="C87" s="160" t="s">
        <v>525</v>
      </c>
      <c r="D87" s="160"/>
      <c r="E87" s="161" t="s">
        <v>35</v>
      </c>
      <c r="F87" s="90">
        <v>12467</v>
      </c>
      <c r="G87" s="97" t="s">
        <v>220</v>
      </c>
      <c r="H87" s="171"/>
      <c r="I87" s="171"/>
      <c r="J87" s="171"/>
      <c r="K87" s="171"/>
      <c r="L87" s="164">
        <f>1289.03*1.16</f>
        <v>1495.2748</v>
      </c>
    </row>
    <row r="88" spans="1:12" s="165" customFormat="1" ht="12">
      <c r="A88" s="158" t="s">
        <v>212</v>
      </c>
      <c r="B88" s="90">
        <v>1282</v>
      </c>
      <c r="C88" s="160" t="s">
        <v>525</v>
      </c>
      <c r="D88" s="160"/>
      <c r="E88" s="161" t="s">
        <v>35</v>
      </c>
      <c r="F88" s="90">
        <v>12467</v>
      </c>
      <c r="G88" s="97" t="s">
        <v>220</v>
      </c>
      <c r="H88" s="171"/>
      <c r="I88" s="171"/>
      <c r="J88" s="171"/>
      <c r="K88" s="171"/>
      <c r="L88" s="164">
        <f>1289.03*1.16</f>
        <v>1495.2748</v>
      </c>
    </row>
    <row r="89" spans="1:12" s="165" customFormat="1" ht="12">
      <c r="A89" s="158" t="s">
        <v>212</v>
      </c>
      <c r="B89" s="90">
        <v>1282</v>
      </c>
      <c r="C89" s="160" t="s">
        <v>525</v>
      </c>
      <c r="D89" s="160"/>
      <c r="E89" s="161" t="s">
        <v>35</v>
      </c>
      <c r="F89" s="90">
        <v>12467</v>
      </c>
      <c r="G89" s="97" t="s">
        <v>220</v>
      </c>
      <c r="H89" s="171"/>
      <c r="I89" s="171"/>
      <c r="J89" s="171"/>
      <c r="K89" s="171"/>
      <c r="L89" s="164">
        <f>1289.03*1.16</f>
        <v>1495.2748</v>
      </c>
    </row>
    <row r="90" spans="1:12" s="165" customFormat="1" ht="12">
      <c r="A90" s="158" t="s">
        <v>212</v>
      </c>
      <c r="B90" s="90">
        <v>1282</v>
      </c>
      <c r="C90" s="160" t="s">
        <v>525</v>
      </c>
      <c r="D90" s="160"/>
      <c r="E90" s="161" t="s">
        <v>35</v>
      </c>
      <c r="F90" s="90">
        <v>12467</v>
      </c>
      <c r="G90" s="97" t="s">
        <v>221</v>
      </c>
      <c r="H90" s="171"/>
      <c r="I90" s="171"/>
      <c r="J90" s="171"/>
      <c r="K90" s="171"/>
      <c r="L90" s="164">
        <f>8645*1.16</f>
        <v>10028.199999999999</v>
      </c>
    </row>
    <row r="91" spans="1:12" s="165" customFormat="1" ht="12">
      <c r="A91" s="158" t="s">
        <v>212</v>
      </c>
      <c r="B91" s="90">
        <v>1282</v>
      </c>
      <c r="C91" s="160" t="s">
        <v>525</v>
      </c>
      <c r="D91" s="160"/>
      <c r="E91" s="161" t="s">
        <v>35</v>
      </c>
      <c r="F91" s="90">
        <v>12467</v>
      </c>
      <c r="G91" s="97" t="s">
        <v>221</v>
      </c>
      <c r="H91" s="171"/>
      <c r="I91" s="171"/>
      <c r="J91" s="171"/>
      <c r="K91" s="171"/>
      <c r="L91" s="164">
        <f>8645*1.16</f>
        <v>10028.199999999999</v>
      </c>
    </row>
    <row r="92" spans="1:12" s="165" customFormat="1" ht="12">
      <c r="A92" s="158" t="s">
        <v>212</v>
      </c>
      <c r="B92" s="90">
        <v>1282</v>
      </c>
      <c r="C92" s="160" t="s">
        <v>525</v>
      </c>
      <c r="D92" s="160"/>
      <c r="E92" s="161" t="s">
        <v>35</v>
      </c>
      <c r="F92" s="90">
        <v>12467</v>
      </c>
      <c r="G92" s="97" t="s">
        <v>106</v>
      </c>
      <c r="H92" s="171"/>
      <c r="I92" s="171"/>
      <c r="J92" s="171"/>
      <c r="K92" s="171"/>
      <c r="L92" s="164">
        <f>6543.6*1.16+0.01</f>
        <v>7590.586</v>
      </c>
    </row>
    <row r="93" spans="1:12" s="165" customFormat="1" ht="12">
      <c r="A93" s="158" t="s">
        <v>212</v>
      </c>
      <c r="B93" s="90">
        <v>1282</v>
      </c>
      <c r="C93" s="160" t="s">
        <v>525</v>
      </c>
      <c r="D93" s="160"/>
      <c r="E93" s="161" t="s">
        <v>35</v>
      </c>
      <c r="F93" s="90">
        <v>12467</v>
      </c>
      <c r="G93" s="97" t="s">
        <v>106</v>
      </c>
      <c r="H93" s="171"/>
      <c r="I93" s="171"/>
      <c r="J93" s="171"/>
      <c r="K93" s="171"/>
      <c r="L93" s="164">
        <f>6543.6*1.16+0.01</f>
        <v>7590.586</v>
      </c>
    </row>
    <row r="94" spans="1:12" s="165" customFormat="1" ht="12">
      <c r="A94" s="158" t="s">
        <v>212</v>
      </c>
      <c r="B94" s="90">
        <v>1282</v>
      </c>
      <c r="C94" s="160" t="s">
        <v>525</v>
      </c>
      <c r="D94" s="160"/>
      <c r="E94" s="161" t="s">
        <v>35</v>
      </c>
      <c r="F94" s="90">
        <v>12467</v>
      </c>
      <c r="G94" s="97" t="s">
        <v>106</v>
      </c>
      <c r="H94" s="171"/>
      <c r="I94" s="171"/>
      <c r="J94" s="171"/>
      <c r="K94" s="171"/>
      <c r="L94" s="164">
        <f>6543.6*1.16</f>
        <v>7590.576</v>
      </c>
    </row>
    <row r="95" spans="1:12" s="165" customFormat="1" ht="12">
      <c r="A95" s="158" t="s">
        <v>212</v>
      </c>
      <c r="B95" s="90">
        <v>1282</v>
      </c>
      <c r="C95" s="160" t="s">
        <v>525</v>
      </c>
      <c r="D95" s="160"/>
      <c r="E95" s="161" t="s">
        <v>35</v>
      </c>
      <c r="F95" s="90">
        <v>12467</v>
      </c>
      <c r="G95" s="97" t="s">
        <v>220</v>
      </c>
      <c r="H95" s="171"/>
      <c r="I95" s="171"/>
      <c r="J95" s="171"/>
      <c r="K95" s="171"/>
      <c r="L95" s="164">
        <f>1289.04*1.16</f>
        <v>1495.2864</v>
      </c>
    </row>
    <row r="96" spans="1:12" s="165" customFormat="1" ht="12">
      <c r="A96" s="158" t="s">
        <v>212</v>
      </c>
      <c r="B96" s="90">
        <v>1282</v>
      </c>
      <c r="C96" s="160" t="s">
        <v>525</v>
      </c>
      <c r="D96" s="160"/>
      <c r="E96" s="161" t="s">
        <v>35</v>
      </c>
      <c r="F96" s="90">
        <v>12467</v>
      </c>
      <c r="G96" s="97" t="s">
        <v>222</v>
      </c>
      <c r="H96" s="171"/>
      <c r="I96" s="171"/>
      <c r="J96" s="171"/>
      <c r="K96" s="171"/>
      <c r="L96" s="164">
        <f>2113.95*1.16</f>
        <v>2452.182</v>
      </c>
    </row>
    <row r="97" spans="1:12" s="165" customFormat="1" ht="12">
      <c r="A97" s="158" t="s">
        <v>537</v>
      </c>
      <c r="B97" s="90">
        <v>97</v>
      </c>
      <c r="C97" s="160" t="s">
        <v>525</v>
      </c>
      <c r="D97" s="160" t="s">
        <v>538</v>
      </c>
      <c r="E97" s="161" t="s">
        <v>35</v>
      </c>
      <c r="F97" s="90">
        <v>12467</v>
      </c>
      <c r="G97" s="97" t="s">
        <v>515</v>
      </c>
      <c r="H97" s="171"/>
      <c r="I97" s="171"/>
      <c r="J97" s="171"/>
      <c r="K97" s="171"/>
      <c r="L97" s="164">
        <v>10583.01</v>
      </c>
    </row>
    <row r="98" spans="1:12" s="165" customFormat="1" ht="24">
      <c r="A98" s="158" t="s">
        <v>594</v>
      </c>
      <c r="B98" s="90">
        <v>935</v>
      </c>
      <c r="C98" s="160" t="s">
        <v>525</v>
      </c>
      <c r="D98" s="90" t="s">
        <v>595</v>
      </c>
      <c r="E98" s="161" t="s">
        <v>78</v>
      </c>
      <c r="F98" s="90">
        <v>12467</v>
      </c>
      <c r="G98" s="97" t="s">
        <v>195</v>
      </c>
      <c r="H98" s="171"/>
      <c r="I98" s="171"/>
      <c r="J98" s="171"/>
      <c r="K98" s="171"/>
      <c r="L98" s="164">
        <v>48148.58</v>
      </c>
    </row>
    <row r="99" spans="1:12" s="165" customFormat="1" ht="24">
      <c r="A99" s="172">
        <v>41962</v>
      </c>
      <c r="B99" s="173" t="s">
        <v>598</v>
      </c>
      <c r="C99" s="174" t="s">
        <v>525</v>
      </c>
      <c r="D99" s="90"/>
      <c r="E99" s="161" t="s">
        <v>78</v>
      </c>
      <c r="F99" s="90">
        <v>12467</v>
      </c>
      <c r="G99" s="175" t="s">
        <v>602</v>
      </c>
      <c r="H99" s="171"/>
      <c r="I99" s="171"/>
      <c r="J99" s="171"/>
      <c r="K99" s="171"/>
      <c r="L99" s="176">
        <v>49764</v>
      </c>
    </row>
    <row r="100" spans="1:12" s="165" customFormat="1" ht="24">
      <c r="A100" s="172">
        <v>41962</v>
      </c>
      <c r="B100" s="173" t="s">
        <v>599</v>
      </c>
      <c r="C100" s="174" t="s">
        <v>525</v>
      </c>
      <c r="D100" s="90"/>
      <c r="E100" s="161" t="s">
        <v>78</v>
      </c>
      <c r="F100" s="90">
        <v>12467</v>
      </c>
      <c r="G100" s="175" t="s">
        <v>605</v>
      </c>
      <c r="H100" s="171"/>
      <c r="I100" s="171"/>
      <c r="J100" s="171"/>
      <c r="K100" s="171"/>
      <c r="L100" s="176">
        <f>33100.4</f>
        <v>33100.4</v>
      </c>
    </row>
    <row r="101" spans="1:12" s="165" customFormat="1" ht="24">
      <c r="A101" s="172">
        <v>41963</v>
      </c>
      <c r="B101" s="173" t="s">
        <v>600</v>
      </c>
      <c r="C101" s="174" t="s">
        <v>525</v>
      </c>
      <c r="D101" s="90"/>
      <c r="E101" s="161" t="s">
        <v>78</v>
      </c>
      <c r="F101" s="90">
        <v>12467</v>
      </c>
      <c r="G101" s="175" t="s">
        <v>603</v>
      </c>
      <c r="H101" s="171"/>
      <c r="I101" s="171"/>
      <c r="J101" s="171"/>
      <c r="K101" s="171"/>
      <c r="L101" s="176">
        <f>27130.95+27130.95</f>
        <v>54261.9</v>
      </c>
    </row>
    <row r="102" spans="1:12" s="165" customFormat="1" ht="24">
      <c r="A102" s="172">
        <v>41963</v>
      </c>
      <c r="B102" s="173" t="s">
        <v>601</v>
      </c>
      <c r="C102" s="174" t="s">
        <v>525</v>
      </c>
      <c r="D102" s="90"/>
      <c r="E102" s="161" t="s">
        <v>78</v>
      </c>
      <c r="F102" s="90">
        <v>12467</v>
      </c>
      <c r="G102" s="175" t="s">
        <v>604</v>
      </c>
      <c r="H102" s="171"/>
      <c r="I102" s="171"/>
      <c r="J102" s="171"/>
      <c r="K102" s="171"/>
      <c r="L102" s="176">
        <f>210192+315288</f>
        <v>525480</v>
      </c>
    </row>
    <row r="103" spans="1:12" s="165" customFormat="1" ht="24">
      <c r="A103" s="172">
        <v>42121</v>
      </c>
      <c r="B103" s="90" t="s">
        <v>643</v>
      </c>
      <c r="C103" s="174" t="s">
        <v>525</v>
      </c>
      <c r="D103" s="90"/>
      <c r="E103" s="161" t="s">
        <v>78</v>
      </c>
      <c r="F103" s="90">
        <v>12467</v>
      </c>
      <c r="G103" s="175" t="s">
        <v>641</v>
      </c>
      <c r="H103" s="171"/>
      <c r="I103" s="171"/>
      <c r="J103" s="171"/>
      <c r="K103" s="171"/>
      <c r="L103" s="176">
        <f>179487.38+179487.38+7900.92</f>
        <v>366875.68</v>
      </c>
    </row>
    <row r="104" spans="1:12" s="165" customFormat="1" ht="24">
      <c r="A104" s="172">
        <v>42151</v>
      </c>
      <c r="B104" s="90">
        <v>535</v>
      </c>
      <c r="C104" s="174" t="s">
        <v>525</v>
      </c>
      <c r="D104" s="90"/>
      <c r="E104" s="161" t="s">
        <v>78</v>
      </c>
      <c r="F104" s="90">
        <v>12467</v>
      </c>
      <c r="G104" s="175" t="s">
        <v>644</v>
      </c>
      <c r="H104" s="171"/>
      <c r="I104" s="171"/>
      <c r="J104" s="171"/>
      <c r="K104" s="171"/>
      <c r="L104" s="176">
        <v>25575</v>
      </c>
    </row>
    <row r="105" spans="1:12" s="165" customFormat="1" ht="12">
      <c r="A105" s="158"/>
      <c r="B105" s="90"/>
      <c r="C105" s="160"/>
      <c r="D105" s="90"/>
      <c r="E105" s="161"/>
      <c r="F105" s="90"/>
      <c r="G105" s="97"/>
      <c r="H105" s="171"/>
      <c r="I105" s="171"/>
      <c r="J105" s="171"/>
      <c r="K105" s="171"/>
      <c r="L105" s="164"/>
    </row>
    <row r="106" ht="15" customHeight="1"/>
    <row r="107" spans="7:13" ht="15" customHeight="1" thickBot="1">
      <c r="G107" s="178" t="s">
        <v>617</v>
      </c>
      <c r="H107" s="178"/>
      <c r="I107" s="178"/>
      <c r="J107" s="178"/>
      <c r="K107" s="178"/>
      <c r="L107" s="179">
        <f>SUM(L5:L106)</f>
        <v>7794961.732559423</v>
      </c>
      <c r="M107" s="180"/>
    </row>
    <row r="108" ht="15" customHeight="1" thickTop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spans="5:12" s="151" customFormat="1" ht="15" customHeight="1">
      <c r="E119" s="177"/>
      <c r="G119" s="152"/>
      <c r="H119" s="152"/>
      <c r="I119" s="152"/>
      <c r="J119" s="152"/>
      <c r="K119" s="152"/>
      <c r="L119" s="153"/>
    </row>
    <row r="120" spans="5:12" s="151" customFormat="1" ht="15" customHeight="1">
      <c r="E120" s="177"/>
      <c r="G120" s="152"/>
      <c r="H120" s="152"/>
      <c r="I120" s="152"/>
      <c r="J120" s="152"/>
      <c r="K120" s="152"/>
      <c r="L120" s="153"/>
    </row>
    <row r="121" spans="5:12" s="151" customFormat="1" ht="15" customHeight="1">
      <c r="E121" s="177"/>
      <c r="G121" s="152"/>
      <c r="H121" s="152"/>
      <c r="I121" s="152"/>
      <c r="J121" s="152"/>
      <c r="K121" s="152"/>
      <c r="L121" s="153"/>
    </row>
    <row r="122" spans="5:12" s="151" customFormat="1" ht="15" customHeight="1">
      <c r="E122" s="177"/>
      <c r="G122" s="152"/>
      <c r="H122" s="152"/>
      <c r="I122" s="152"/>
      <c r="J122" s="152"/>
      <c r="K122" s="152"/>
      <c r="L122" s="153"/>
    </row>
    <row r="123" spans="5:12" s="151" customFormat="1" ht="15" customHeight="1">
      <c r="E123" s="177"/>
      <c r="G123" s="152"/>
      <c r="H123" s="152"/>
      <c r="I123" s="152"/>
      <c r="J123" s="152"/>
      <c r="K123" s="152"/>
      <c r="L123" s="153"/>
    </row>
    <row r="124" spans="5:12" s="151" customFormat="1" ht="15" customHeight="1">
      <c r="E124" s="177"/>
      <c r="G124" s="152"/>
      <c r="H124" s="152"/>
      <c r="I124" s="152"/>
      <c r="J124" s="152"/>
      <c r="K124" s="152"/>
      <c r="L124" s="153"/>
    </row>
    <row r="125" spans="5:12" s="151" customFormat="1" ht="15" customHeight="1">
      <c r="E125" s="177"/>
      <c r="G125" s="152"/>
      <c r="H125" s="152"/>
      <c r="I125" s="152"/>
      <c r="J125" s="152"/>
      <c r="K125" s="152"/>
      <c r="L125" s="153"/>
    </row>
    <row r="126" spans="5:12" s="151" customFormat="1" ht="15" customHeight="1">
      <c r="E126" s="177"/>
      <c r="G126" s="152"/>
      <c r="H126" s="152"/>
      <c r="I126" s="152"/>
      <c r="J126" s="152"/>
      <c r="K126" s="152"/>
      <c r="L126" s="153"/>
    </row>
    <row r="127" spans="5:12" s="151" customFormat="1" ht="15" customHeight="1">
      <c r="E127" s="177"/>
      <c r="G127" s="152"/>
      <c r="H127" s="152"/>
      <c r="I127" s="152"/>
      <c r="J127" s="152"/>
      <c r="K127" s="152"/>
      <c r="L127" s="153"/>
    </row>
    <row r="128" spans="5:12" s="151" customFormat="1" ht="15" customHeight="1">
      <c r="E128" s="177"/>
      <c r="G128" s="152"/>
      <c r="H128" s="152"/>
      <c r="I128" s="152"/>
      <c r="J128" s="152"/>
      <c r="K128" s="152"/>
      <c r="L128" s="153"/>
    </row>
    <row r="129" spans="5:12" s="151" customFormat="1" ht="15" customHeight="1">
      <c r="E129" s="177"/>
      <c r="G129" s="152"/>
      <c r="H129" s="152"/>
      <c r="I129" s="152"/>
      <c r="J129" s="152"/>
      <c r="K129" s="152"/>
      <c r="L129" s="153"/>
    </row>
    <row r="130" spans="5:12" s="151" customFormat="1" ht="15" customHeight="1">
      <c r="E130" s="177"/>
      <c r="G130" s="152"/>
      <c r="H130" s="152"/>
      <c r="I130" s="152"/>
      <c r="J130" s="152"/>
      <c r="K130" s="152"/>
      <c r="L130" s="153"/>
    </row>
    <row r="131" spans="5:12" s="151" customFormat="1" ht="15" customHeight="1">
      <c r="E131" s="177"/>
      <c r="G131" s="152"/>
      <c r="H131" s="152"/>
      <c r="I131" s="152"/>
      <c r="J131" s="152"/>
      <c r="K131" s="152"/>
      <c r="L131" s="153"/>
    </row>
    <row r="132" spans="5:12" s="151" customFormat="1" ht="15" customHeight="1">
      <c r="E132" s="177"/>
      <c r="G132" s="152"/>
      <c r="H132" s="152"/>
      <c r="I132" s="152"/>
      <c r="J132" s="152"/>
      <c r="K132" s="152"/>
      <c r="L132" s="153"/>
    </row>
    <row r="133" spans="5:12" s="151" customFormat="1" ht="15" customHeight="1">
      <c r="E133" s="177"/>
      <c r="G133" s="152"/>
      <c r="H133" s="152"/>
      <c r="I133" s="152"/>
      <c r="J133" s="152"/>
      <c r="K133" s="152"/>
      <c r="L133" s="153"/>
    </row>
    <row r="134" spans="5:12" s="151" customFormat="1" ht="15" customHeight="1">
      <c r="E134" s="177"/>
      <c r="G134" s="152"/>
      <c r="H134" s="152"/>
      <c r="I134" s="152"/>
      <c r="J134" s="152"/>
      <c r="K134" s="152"/>
      <c r="L134" s="153"/>
    </row>
    <row r="135" spans="5:12" s="151" customFormat="1" ht="15" customHeight="1">
      <c r="E135" s="177"/>
      <c r="G135" s="152"/>
      <c r="H135" s="152"/>
      <c r="I135" s="152"/>
      <c r="J135" s="152"/>
      <c r="K135" s="152"/>
      <c r="L135" s="153"/>
    </row>
    <row r="136" spans="5:12" s="151" customFormat="1" ht="15" customHeight="1">
      <c r="E136" s="177"/>
      <c r="G136" s="152"/>
      <c r="H136" s="152"/>
      <c r="I136" s="152"/>
      <c r="J136" s="152"/>
      <c r="K136" s="152"/>
      <c r="L136" s="153"/>
    </row>
    <row r="137" spans="5:12" s="151" customFormat="1" ht="15" customHeight="1">
      <c r="E137" s="177"/>
      <c r="G137" s="152"/>
      <c r="H137" s="152"/>
      <c r="I137" s="152"/>
      <c r="J137" s="152"/>
      <c r="K137" s="152"/>
      <c r="L137" s="153"/>
    </row>
    <row r="138" spans="5:12" s="151" customFormat="1" ht="15" customHeight="1">
      <c r="E138" s="177"/>
      <c r="G138" s="152"/>
      <c r="H138" s="152"/>
      <c r="I138" s="152"/>
      <c r="J138" s="152"/>
      <c r="K138" s="152"/>
      <c r="L138" s="153"/>
    </row>
    <row r="139" spans="5:12" s="151" customFormat="1" ht="15" customHeight="1">
      <c r="E139" s="177"/>
      <c r="G139" s="152"/>
      <c r="H139" s="152"/>
      <c r="I139" s="152"/>
      <c r="J139" s="152"/>
      <c r="K139" s="152"/>
      <c r="L139" s="153"/>
    </row>
    <row r="140" spans="5:12" s="151" customFormat="1" ht="15" customHeight="1">
      <c r="E140" s="177"/>
      <c r="G140" s="152"/>
      <c r="H140" s="152"/>
      <c r="I140" s="152"/>
      <c r="J140" s="152"/>
      <c r="K140" s="152"/>
      <c r="L140" s="153"/>
    </row>
    <row r="141" spans="5:12" s="151" customFormat="1" ht="15" customHeight="1">
      <c r="E141" s="177"/>
      <c r="G141" s="152"/>
      <c r="H141" s="152"/>
      <c r="I141" s="152"/>
      <c r="J141" s="152"/>
      <c r="K141" s="152"/>
      <c r="L141" s="153"/>
    </row>
    <row r="142" spans="5:12" s="151" customFormat="1" ht="15" customHeight="1">
      <c r="E142" s="177"/>
      <c r="G142" s="152"/>
      <c r="H142" s="152"/>
      <c r="I142" s="152"/>
      <c r="J142" s="152"/>
      <c r="K142" s="152"/>
      <c r="L142" s="153"/>
    </row>
    <row r="143" spans="5:12" s="151" customFormat="1" ht="15" customHeight="1">
      <c r="E143" s="177"/>
      <c r="G143" s="152"/>
      <c r="H143" s="152"/>
      <c r="I143" s="152"/>
      <c r="J143" s="152"/>
      <c r="K143" s="152"/>
      <c r="L143" s="153"/>
    </row>
    <row r="144" spans="5:12" s="151" customFormat="1" ht="15" customHeight="1">
      <c r="E144" s="177"/>
      <c r="G144" s="152"/>
      <c r="H144" s="152"/>
      <c r="I144" s="152"/>
      <c r="J144" s="152"/>
      <c r="K144" s="152"/>
      <c r="L144" s="153"/>
    </row>
    <row r="145" spans="5:12" s="151" customFormat="1" ht="15" customHeight="1">
      <c r="E145" s="177"/>
      <c r="G145" s="152"/>
      <c r="H145" s="152"/>
      <c r="I145" s="152"/>
      <c r="J145" s="152"/>
      <c r="K145" s="152"/>
      <c r="L145" s="153"/>
    </row>
    <row r="146" spans="5:12" s="151" customFormat="1" ht="15" customHeight="1">
      <c r="E146" s="177"/>
      <c r="G146" s="152"/>
      <c r="H146" s="152"/>
      <c r="I146" s="152"/>
      <c r="J146" s="152"/>
      <c r="K146" s="152"/>
      <c r="L146" s="153"/>
    </row>
    <row r="147" spans="5:12" s="151" customFormat="1" ht="15" customHeight="1">
      <c r="E147" s="177"/>
      <c r="G147" s="152"/>
      <c r="H147" s="152"/>
      <c r="I147" s="152"/>
      <c r="J147" s="152"/>
      <c r="K147" s="152"/>
      <c r="L147" s="153"/>
    </row>
    <row r="148" spans="5:12" s="151" customFormat="1" ht="15" customHeight="1">
      <c r="E148" s="177"/>
      <c r="G148" s="152"/>
      <c r="H148" s="152"/>
      <c r="I148" s="152"/>
      <c r="J148" s="152"/>
      <c r="K148" s="152"/>
      <c r="L148" s="153"/>
    </row>
    <row r="149" spans="5:12" s="151" customFormat="1" ht="15" customHeight="1">
      <c r="E149" s="177"/>
      <c r="G149" s="152"/>
      <c r="H149" s="152"/>
      <c r="I149" s="152"/>
      <c r="J149" s="152"/>
      <c r="K149" s="152"/>
      <c r="L149" s="153"/>
    </row>
    <row r="150" spans="5:12" s="151" customFormat="1" ht="15" customHeight="1">
      <c r="E150" s="177"/>
      <c r="G150" s="152"/>
      <c r="H150" s="152"/>
      <c r="I150" s="152"/>
      <c r="J150" s="152"/>
      <c r="K150" s="152"/>
      <c r="L150" s="153"/>
    </row>
    <row r="151" spans="5:12" s="151" customFormat="1" ht="15" customHeight="1">
      <c r="E151" s="177"/>
      <c r="G151" s="152"/>
      <c r="H151" s="152"/>
      <c r="I151" s="152"/>
      <c r="J151" s="152"/>
      <c r="K151" s="152"/>
      <c r="L151" s="153"/>
    </row>
    <row r="152" spans="5:12" s="151" customFormat="1" ht="15" customHeight="1">
      <c r="E152" s="177"/>
      <c r="G152" s="152"/>
      <c r="H152" s="152"/>
      <c r="I152" s="152"/>
      <c r="J152" s="152"/>
      <c r="K152" s="152"/>
      <c r="L152" s="153"/>
    </row>
    <row r="153" spans="5:12" s="151" customFormat="1" ht="15" customHeight="1">
      <c r="E153" s="177"/>
      <c r="G153" s="152"/>
      <c r="H153" s="152"/>
      <c r="I153" s="152"/>
      <c r="J153" s="152"/>
      <c r="K153" s="152"/>
      <c r="L153" s="153"/>
    </row>
    <row r="154" spans="5:12" s="151" customFormat="1" ht="15" customHeight="1">
      <c r="E154" s="177"/>
      <c r="G154" s="152"/>
      <c r="H154" s="152"/>
      <c r="I154" s="152"/>
      <c r="J154" s="152"/>
      <c r="K154" s="152"/>
      <c r="L154" s="153"/>
    </row>
    <row r="155" spans="5:12" s="151" customFormat="1" ht="15" customHeight="1">
      <c r="E155" s="177"/>
      <c r="G155" s="152"/>
      <c r="H155" s="152"/>
      <c r="I155" s="152"/>
      <c r="J155" s="152"/>
      <c r="K155" s="152"/>
      <c r="L155" s="153"/>
    </row>
    <row r="156" spans="5:12" s="151" customFormat="1" ht="15" customHeight="1">
      <c r="E156" s="177"/>
      <c r="G156" s="152"/>
      <c r="H156" s="152"/>
      <c r="I156" s="152"/>
      <c r="J156" s="152"/>
      <c r="K156" s="152"/>
      <c r="L156" s="153"/>
    </row>
    <row r="157" spans="5:12" s="151" customFormat="1" ht="15" customHeight="1">
      <c r="E157" s="177"/>
      <c r="G157" s="152"/>
      <c r="H157" s="152"/>
      <c r="I157" s="152"/>
      <c r="J157" s="152"/>
      <c r="K157" s="152"/>
      <c r="L157" s="153"/>
    </row>
    <row r="158" spans="5:12" s="151" customFormat="1" ht="15" customHeight="1">
      <c r="E158" s="177"/>
      <c r="G158" s="152"/>
      <c r="H158" s="152"/>
      <c r="I158" s="152"/>
      <c r="J158" s="152"/>
      <c r="K158" s="152"/>
      <c r="L158" s="153"/>
    </row>
    <row r="159" spans="5:12" s="151" customFormat="1" ht="15" customHeight="1">
      <c r="E159" s="177"/>
      <c r="G159" s="152"/>
      <c r="H159" s="152"/>
      <c r="I159" s="152"/>
      <c r="J159" s="152"/>
      <c r="K159" s="152"/>
      <c r="L159" s="153"/>
    </row>
    <row r="160" spans="5:12" s="151" customFormat="1" ht="15" customHeight="1">
      <c r="E160" s="177"/>
      <c r="G160" s="152"/>
      <c r="H160" s="152"/>
      <c r="I160" s="152"/>
      <c r="J160" s="152"/>
      <c r="K160" s="152"/>
      <c r="L160" s="153"/>
    </row>
    <row r="161" spans="5:12" s="151" customFormat="1" ht="15" customHeight="1">
      <c r="E161" s="177"/>
      <c r="G161" s="152"/>
      <c r="H161" s="152"/>
      <c r="I161" s="152"/>
      <c r="J161" s="152"/>
      <c r="K161" s="152"/>
      <c r="L161" s="153"/>
    </row>
    <row r="162" spans="5:12" s="151" customFormat="1" ht="15" customHeight="1">
      <c r="E162" s="177"/>
      <c r="G162" s="152"/>
      <c r="H162" s="152"/>
      <c r="I162" s="152"/>
      <c r="J162" s="152"/>
      <c r="K162" s="152"/>
      <c r="L162" s="153"/>
    </row>
    <row r="163" spans="5:12" s="151" customFormat="1" ht="15" customHeight="1">
      <c r="E163" s="177"/>
      <c r="G163" s="152"/>
      <c r="H163" s="152"/>
      <c r="I163" s="152"/>
      <c r="J163" s="152"/>
      <c r="K163" s="152"/>
      <c r="L163" s="153"/>
    </row>
    <row r="164" spans="5:12" s="151" customFormat="1" ht="15" customHeight="1">
      <c r="E164" s="177"/>
      <c r="G164" s="152"/>
      <c r="H164" s="152"/>
      <c r="I164" s="152"/>
      <c r="J164" s="152"/>
      <c r="K164" s="152"/>
      <c r="L164" s="153"/>
    </row>
    <row r="165" spans="5:12" s="151" customFormat="1" ht="15" customHeight="1">
      <c r="E165" s="177"/>
      <c r="G165" s="152"/>
      <c r="H165" s="152"/>
      <c r="I165" s="152"/>
      <c r="J165" s="152"/>
      <c r="K165" s="152"/>
      <c r="L165" s="153"/>
    </row>
  </sheetData>
  <sheetProtection/>
  <mergeCells count="3">
    <mergeCell ref="A1:L1"/>
    <mergeCell ref="A2:L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10" fitToWidth="1" horizontalDpi="600" verticalDpi="6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9.875" style="1" bestFit="1" customWidth="1"/>
    <col min="2" max="3" width="9.875" style="1" customWidth="1"/>
    <col min="4" max="4" width="13.00390625" style="3" customWidth="1"/>
    <col min="5" max="5" width="16.125" style="1" customWidth="1"/>
    <col min="6" max="6" width="51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91" t="s">
        <v>6</v>
      </c>
      <c r="B1" s="191"/>
      <c r="C1" s="191"/>
      <c r="D1" s="191"/>
      <c r="E1" s="191"/>
      <c r="F1" s="191"/>
      <c r="G1" s="191"/>
    </row>
    <row r="2" spans="1:8" ht="26.25" customHeight="1">
      <c r="A2" s="191" t="s">
        <v>615</v>
      </c>
      <c r="B2" s="191"/>
      <c r="C2" s="191"/>
      <c r="D2" s="191"/>
      <c r="E2" s="191"/>
      <c r="F2" s="191"/>
      <c r="G2" s="191"/>
      <c r="H2" s="191"/>
    </row>
    <row r="3" spans="4:6" ht="13.5">
      <c r="D3" s="195" t="s">
        <v>173</v>
      </c>
      <c r="E3" s="195"/>
      <c r="F3" s="195"/>
    </row>
    <row r="4" spans="1:7" s="6" customFormat="1" ht="13.5">
      <c r="A4" s="7" t="s">
        <v>0</v>
      </c>
      <c r="B4" s="7" t="s">
        <v>1</v>
      </c>
      <c r="C4" s="7" t="s">
        <v>524</v>
      </c>
      <c r="D4" s="7" t="s">
        <v>5</v>
      </c>
      <c r="E4" s="8" t="s">
        <v>4</v>
      </c>
      <c r="F4" s="52" t="s">
        <v>2</v>
      </c>
      <c r="G4" s="9" t="s">
        <v>3</v>
      </c>
    </row>
    <row r="5" spans="1:7" s="30" customFormat="1" ht="13.5">
      <c r="A5" s="31"/>
      <c r="B5" s="10"/>
      <c r="C5" s="10"/>
      <c r="D5" s="31" t="s">
        <v>164</v>
      </c>
      <c r="E5" s="12">
        <v>1231</v>
      </c>
      <c r="F5" s="36" t="s">
        <v>162</v>
      </c>
      <c r="G5" s="42">
        <v>403304</v>
      </c>
    </row>
    <row r="6" spans="1:7" s="30" customFormat="1" ht="27">
      <c r="A6" s="31"/>
      <c r="B6" s="10"/>
      <c r="C6" s="10"/>
      <c r="D6" s="31" t="s">
        <v>556</v>
      </c>
      <c r="E6" s="12">
        <v>1231</v>
      </c>
      <c r="F6" s="59" t="s">
        <v>559</v>
      </c>
      <c r="G6" s="53">
        <v>142015.6</v>
      </c>
    </row>
    <row r="7" spans="1:7" s="30" customFormat="1" ht="13.5">
      <c r="A7" s="10"/>
      <c r="B7" s="12"/>
      <c r="C7" s="56"/>
      <c r="D7" s="35"/>
      <c r="E7" s="12"/>
      <c r="F7" s="12"/>
      <c r="G7" s="38"/>
    </row>
    <row r="8" spans="1:7" ht="15" customHeight="1">
      <c r="A8" s="10"/>
      <c r="B8" s="10"/>
      <c r="C8" s="10"/>
      <c r="D8" s="11"/>
      <c r="E8" s="12"/>
      <c r="F8" s="12"/>
      <c r="G8" s="14"/>
    </row>
    <row r="9" ht="15" customHeight="1"/>
    <row r="10" spans="6:7" ht="15" customHeight="1" thickBot="1">
      <c r="F10" s="15" t="s">
        <v>617</v>
      </c>
      <c r="G10" s="16">
        <f>SUBTOTAL(9,G5:G8)</f>
        <v>545319.6</v>
      </c>
    </row>
    <row r="11" ht="15" customHeight="1" thickTop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spans="4:7" s="1" customFormat="1" ht="15" customHeight="1">
      <c r="D22" s="3"/>
      <c r="F22" s="5"/>
      <c r="G22" s="4"/>
    </row>
    <row r="23" spans="4:7" s="1" customFormat="1" ht="15" customHeight="1">
      <c r="D23" s="3"/>
      <c r="F23" s="5"/>
      <c r="G23" s="4"/>
    </row>
    <row r="24" spans="4:7" s="1" customFormat="1" ht="15" customHeight="1">
      <c r="D24" s="3"/>
      <c r="F24" s="5"/>
      <c r="G24" s="4"/>
    </row>
    <row r="25" spans="4:7" s="1" customFormat="1" ht="15" customHeight="1">
      <c r="D25" s="3"/>
      <c r="F25" s="5"/>
      <c r="G25" s="4"/>
    </row>
    <row r="26" spans="4:7" s="1" customFormat="1" ht="15" customHeight="1">
      <c r="D26" s="3"/>
      <c r="F26" s="5"/>
      <c r="G26" s="4"/>
    </row>
    <row r="27" spans="4:7" s="1" customFormat="1" ht="15" customHeight="1">
      <c r="D27" s="3"/>
      <c r="F27" s="5"/>
      <c r="G27" s="4"/>
    </row>
    <row r="28" spans="4:7" s="1" customFormat="1" ht="15" customHeight="1">
      <c r="D28" s="3"/>
      <c r="F28" s="5"/>
      <c r="G28" s="4"/>
    </row>
    <row r="29" spans="4:7" s="1" customFormat="1" ht="15" customHeight="1">
      <c r="D29" s="3"/>
      <c r="F29" s="5"/>
      <c r="G29" s="4"/>
    </row>
    <row r="30" spans="4:7" s="1" customFormat="1" ht="15" customHeight="1">
      <c r="D30" s="3"/>
      <c r="F30" s="5"/>
      <c r="G30" s="4"/>
    </row>
    <row r="31" spans="4:7" s="1" customFormat="1" ht="15" customHeight="1">
      <c r="D31" s="3"/>
      <c r="F31" s="5"/>
      <c r="G31" s="4"/>
    </row>
    <row r="32" spans="4:7" s="1" customFormat="1" ht="15" customHeight="1">
      <c r="D32" s="3"/>
      <c r="F32" s="5"/>
      <c r="G32" s="4"/>
    </row>
    <row r="33" spans="4:7" s="1" customFormat="1" ht="15" customHeight="1">
      <c r="D33" s="3"/>
      <c r="F33" s="5"/>
      <c r="G33" s="4"/>
    </row>
    <row r="34" spans="4:7" s="1" customFormat="1" ht="15" customHeight="1">
      <c r="D34" s="3"/>
      <c r="F34" s="5"/>
      <c r="G34" s="4"/>
    </row>
    <row r="35" spans="4:7" s="1" customFormat="1" ht="15" customHeight="1">
      <c r="D35" s="3"/>
      <c r="F35" s="5"/>
      <c r="G35" s="4"/>
    </row>
    <row r="36" spans="4:7" s="1" customFormat="1" ht="15" customHeight="1">
      <c r="D36" s="3"/>
      <c r="F36" s="5"/>
      <c r="G36" s="4"/>
    </row>
    <row r="37" spans="4:7" s="1" customFormat="1" ht="15" customHeight="1">
      <c r="D37" s="3"/>
      <c r="F37" s="5"/>
      <c r="G37" s="4"/>
    </row>
    <row r="38" spans="4:7" s="1" customFormat="1" ht="15" customHeight="1">
      <c r="D38" s="3"/>
      <c r="F38" s="5"/>
      <c r="G38" s="4"/>
    </row>
    <row r="39" spans="4:7" s="1" customFormat="1" ht="15" customHeight="1">
      <c r="D39" s="3"/>
      <c r="F39" s="5"/>
      <c r="G39" s="4"/>
    </row>
    <row r="40" spans="4:7" s="1" customFormat="1" ht="15" customHeight="1">
      <c r="D40" s="3"/>
      <c r="F40" s="5"/>
      <c r="G40" s="4"/>
    </row>
    <row r="41" spans="4:7" s="1" customFormat="1" ht="15" customHeight="1">
      <c r="D41" s="3"/>
      <c r="F41" s="5"/>
      <c r="G41" s="4"/>
    </row>
    <row r="42" spans="4:7" s="1" customFormat="1" ht="15" customHeight="1">
      <c r="D42" s="3"/>
      <c r="F42" s="5"/>
      <c r="G42" s="4"/>
    </row>
    <row r="43" spans="4:7" s="1" customFormat="1" ht="15" customHeight="1">
      <c r="D43" s="3"/>
      <c r="F43" s="5"/>
      <c r="G43" s="4"/>
    </row>
    <row r="44" spans="4:7" s="1" customFormat="1" ht="15" customHeight="1">
      <c r="D44" s="3"/>
      <c r="F44" s="5"/>
      <c r="G44" s="4"/>
    </row>
    <row r="45" spans="4:7" s="1" customFormat="1" ht="15" customHeight="1">
      <c r="D45" s="3"/>
      <c r="F45" s="5"/>
      <c r="G45" s="4"/>
    </row>
    <row r="46" spans="4:7" s="1" customFormat="1" ht="15" customHeight="1">
      <c r="D46" s="3"/>
      <c r="F46" s="5"/>
      <c r="G46" s="4"/>
    </row>
    <row r="47" spans="4:7" s="1" customFormat="1" ht="15" customHeight="1">
      <c r="D47" s="3"/>
      <c r="F47" s="5"/>
      <c r="G47" s="4"/>
    </row>
    <row r="48" spans="4:7" s="1" customFormat="1" ht="15" customHeight="1">
      <c r="D48" s="3"/>
      <c r="F48" s="5"/>
      <c r="G48" s="4"/>
    </row>
    <row r="49" spans="4:7" s="1" customFormat="1" ht="15" customHeight="1">
      <c r="D49" s="3"/>
      <c r="F49" s="5"/>
      <c r="G49" s="4"/>
    </row>
    <row r="50" spans="4:7" s="1" customFormat="1" ht="15" customHeight="1">
      <c r="D50" s="3"/>
      <c r="F50" s="5"/>
      <c r="G50" s="4"/>
    </row>
    <row r="51" spans="4:7" s="1" customFormat="1" ht="15" customHeight="1">
      <c r="D51" s="3"/>
      <c r="F51" s="5"/>
      <c r="G51" s="4"/>
    </row>
    <row r="52" spans="4:7" s="1" customFormat="1" ht="15" customHeight="1">
      <c r="D52" s="3"/>
      <c r="F52" s="5"/>
      <c r="G52" s="4"/>
    </row>
    <row r="53" spans="4:7" s="1" customFormat="1" ht="15" customHeight="1">
      <c r="D53" s="3"/>
      <c r="F53" s="5"/>
      <c r="G53" s="4"/>
    </row>
    <row r="54" spans="4:7" s="1" customFormat="1" ht="15" customHeight="1">
      <c r="D54" s="3"/>
      <c r="F54" s="5"/>
      <c r="G54" s="4"/>
    </row>
    <row r="55" spans="4:7" s="1" customFormat="1" ht="15" customHeight="1">
      <c r="D55" s="3"/>
      <c r="F55" s="5"/>
      <c r="G55" s="4"/>
    </row>
    <row r="56" spans="4:7" s="1" customFormat="1" ht="15" customHeight="1">
      <c r="D56" s="3"/>
      <c r="F56" s="5"/>
      <c r="G56" s="4"/>
    </row>
    <row r="57" spans="4:7" s="1" customFormat="1" ht="15" customHeight="1">
      <c r="D57" s="3"/>
      <c r="F57" s="5"/>
      <c r="G57" s="4"/>
    </row>
    <row r="58" spans="4:7" s="1" customFormat="1" ht="15" customHeight="1">
      <c r="D58" s="3"/>
      <c r="F58" s="5"/>
      <c r="G58" s="4"/>
    </row>
    <row r="59" spans="4:7" s="1" customFormat="1" ht="15" customHeight="1">
      <c r="D59" s="3"/>
      <c r="F59" s="5"/>
      <c r="G59" s="4"/>
    </row>
    <row r="60" spans="4:7" s="1" customFormat="1" ht="15" customHeight="1">
      <c r="D60" s="3"/>
      <c r="F60" s="5"/>
      <c r="G60" s="4"/>
    </row>
    <row r="61" spans="4:7" s="1" customFormat="1" ht="15" customHeight="1">
      <c r="D61" s="3"/>
      <c r="F61" s="5"/>
      <c r="G61" s="4"/>
    </row>
    <row r="62" spans="4:7" s="1" customFormat="1" ht="15" customHeight="1">
      <c r="D62" s="3"/>
      <c r="F62" s="5"/>
      <c r="G62" s="4"/>
    </row>
    <row r="63" spans="4:7" s="1" customFormat="1" ht="15" customHeight="1">
      <c r="D63" s="3"/>
      <c r="F63" s="5"/>
      <c r="G63" s="4"/>
    </row>
    <row r="64" spans="4:7" s="1" customFormat="1" ht="15" customHeight="1">
      <c r="D64" s="3"/>
      <c r="F64" s="5"/>
      <c r="G64" s="4"/>
    </row>
    <row r="65" spans="4:7" s="1" customFormat="1" ht="15" customHeight="1">
      <c r="D65" s="3"/>
      <c r="F65" s="5"/>
      <c r="G65" s="4"/>
    </row>
    <row r="66" spans="4:7" s="1" customFormat="1" ht="15" customHeight="1">
      <c r="D66" s="3"/>
      <c r="F66" s="5"/>
      <c r="G66" s="4"/>
    </row>
    <row r="67" spans="4:7" s="1" customFormat="1" ht="15" customHeight="1">
      <c r="D67" s="3"/>
      <c r="F67" s="5"/>
      <c r="G67" s="4"/>
    </row>
    <row r="68" spans="4:7" s="1" customFormat="1" ht="15" customHeight="1">
      <c r="D68" s="3"/>
      <c r="F68" s="5"/>
      <c r="G68" s="4"/>
    </row>
  </sheetData>
  <sheetProtection/>
  <mergeCells count="3">
    <mergeCell ref="A1:G1"/>
    <mergeCell ref="D3:F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E18" sqref="C18:E18"/>
    </sheetView>
  </sheetViews>
  <sheetFormatPr defaultColWidth="9.00390625" defaultRowHeight="13.5"/>
  <cols>
    <col min="1" max="1" width="12.50390625" style="1" customWidth="1"/>
    <col min="2" max="3" width="9.875" style="1" customWidth="1"/>
    <col min="4" max="4" width="13.00390625" style="3" customWidth="1"/>
    <col min="5" max="5" width="16.125" style="1" customWidth="1"/>
    <col min="6" max="6" width="44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91" t="s">
        <v>6</v>
      </c>
      <c r="B1" s="191"/>
      <c r="C1" s="191"/>
      <c r="D1" s="191"/>
      <c r="E1" s="191"/>
      <c r="F1" s="191"/>
      <c r="G1" s="191"/>
    </row>
    <row r="2" spans="1:8" ht="26.25" customHeight="1">
      <c r="A2" s="191" t="s">
        <v>615</v>
      </c>
      <c r="B2" s="191"/>
      <c r="C2" s="191"/>
      <c r="D2" s="191"/>
      <c r="E2" s="191"/>
      <c r="F2" s="191"/>
      <c r="G2" s="191"/>
      <c r="H2" s="191"/>
    </row>
    <row r="3" spans="4:6" ht="13.5">
      <c r="D3" s="195" t="s">
        <v>171</v>
      </c>
      <c r="E3" s="195"/>
      <c r="F3" s="195"/>
    </row>
    <row r="4" spans="1:7" s="6" customFormat="1" ht="13.5">
      <c r="A4" s="7" t="s">
        <v>0</v>
      </c>
      <c r="B4" s="7" t="s">
        <v>1</v>
      </c>
      <c r="C4" s="7" t="s">
        <v>524</v>
      </c>
      <c r="D4" s="7" t="s">
        <v>5</v>
      </c>
      <c r="E4" s="8" t="s">
        <v>4</v>
      </c>
      <c r="F4" s="8" t="s">
        <v>2</v>
      </c>
      <c r="G4" s="9" t="s">
        <v>3</v>
      </c>
    </row>
    <row r="5" spans="1:7" s="30" customFormat="1" ht="27">
      <c r="A5" s="31" t="s">
        <v>145</v>
      </c>
      <c r="B5" s="12">
        <v>355</v>
      </c>
      <c r="C5" s="18" t="s">
        <v>525</v>
      </c>
      <c r="D5" s="45" t="s">
        <v>78</v>
      </c>
      <c r="E5" s="12">
        <v>12466</v>
      </c>
      <c r="F5" s="34" t="s">
        <v>138</v>
      </c>
      <c r="G5" s="44">
        <v>130798.95</v>
      </c>
    </row>
    <row r="6" spans="1:7" s="30" customFormat="1" ht="27">
      <c r="A6" s="31" t="s">
        <v>147</v>
      </c>
      <c r="B6" s="12">
        <v>655</v>
      </c>
      <c r="C6" s="18" t="s">
        <v>525</v>
      </c>
      <c r="D6" s="45" t="s">
        <v>78</v>
      </c>
      <c r="E6" s="12">
        <v>12466</v>
      </c>
      <c r="F6" s="36" t="s">
        <v>139</v>
      </c>
      <c r="G6" s="42">
        <v>1972</v>
      </c>
    </row>
    <row r="7" spans="1:7" s="30" customFormat="1" ht="27">
      <c r="A7" s="31" t="s">
        <v>146</v>
      </c>
      <c r="B7" s="12">
        <v>654</v>
      </c>
      <c r="C7" s="18" t="s">
        <v>525</v>
      </c>
      <c r="D7" s="45" t="s">
        <v>78</v>
      </c>
      <c r="E7" s="12">
        <v>12466</v>
      </c>
      <c r="F7" s="36" t="s">
        <v>140</v>
      </c>
      <c r="G7" s="46">
        <f>637224*1.16</f>
        <v>739179.84</v>
      </c>
    </row>
    <row r="8" spans="1:7" s="30" customFormat="1" ht="27">
      <c r="A8" s="31" t="s">
        <v>146</v>
      </c>
      <c r="B8" s="12">
        <v>654</v>
      </c>
      <c r="C8" s="18" t="s">
        <v>525</v>
      </c>
      <c r="D8" s="45" t="s">
        <v>78</v>
      </c>
      <c r="E8" s="12">
        <v>12466</v>
      </c>
      <c r="F8" s="36" t="s">
        <v>141</v>
      </c>
      <c r="G8" s="46">
        <f>1058648*1.16</f>
        <v>1228031.68</v>
      </c>
    </row>
    <row r="9" spans="1:7" s="30" customFormat="1" ht="27">
      <c r="A9" s="31" t="s">
        <v>146</v>
      </c>
      <c r="B9" s="12">
        <v>654</v>
      </c>
      <c r="C9" s="18" t="s">
        <v>525</v>
      </c>
      <c r="D9" s="45" t="s">
        <v>78</v>
      </c>
      <c r="E9" s="12">
        <v>12466</v>
      </c>
      <c r="F9" s="36" t="s">
        <v>142</v>
      </c>
      <c r="G9" s="46">
        <f>314400*1.16</f>
        <v>364704</v>
      </c>
    </row>
    <row r="10" spans="1:7" s="30" customFormat="1" ht="27">
      <c r="A10" s="31" t="s">
        <v>144</v>
      </c>
      <c r="B10" s="12"/>
      <c r="C10" s="18" t="s">
        <v>525</v>
      </c>
      <c r="D10" s="45" t="s">
        <v>78</v>
      </c>
      <c r="E10" s="12">
        <v>12466</v>
      </c>
      <c r="F10" s="26" t="s">
        <v>143</v>
      </c>
      <c r="G10" s="47">
        <v>332032.31</v>
      </c>
    </row>
    <row r="11" spans="1:7" s="30" customFormat="1" ht="13.5">
      <c r="A11" s="31"/>
      <c r="B11" s="10"/>
      <c r="C11" s="10"/>
      <c r="D11" s="31"/>
      <c r="E11" s="12"/>
      <c r="F11" s="33"/>
      <c r="G11" s="32"/>
    </row>
    <row r="12" spans="1:7" s="30" customFormat="1" ht="13.5">
      <c r="A12" s="10"/>
      <c r="B12" s="12"/>
      <c r="C12" s="56"/>
      <c r="D12" s="35"/>
      <c r="E12" s="12"/>
      <c r="F12" s="12"/>
      <c r="G12" s="38"/>
    </row>
    <row r="13" spans="1:7" ht="15" customHeight="1">
      <c r="A13" s="10"/>
      <c r="B13" s="10"/>
      <c r="C13" s="10"/>
      <c r="D13" s="11"/>
      <c r="E13" s="12"/>
      <c r="F13" s="12"/>
      <c r="G13" s="14"/>
    </row>
    <row r="14" ht="15" customHeight="1"/>
    <row r="15" spans="6:7" ht="15" customHeight="1" thickBot="1">
      <c r="F15" s="15" t="s">
        <v>617</v>
      </c>
      <c r="G15" s="16">
        <f>SUBTOTAL(9,G5:G13)</f>
        <v>2796718.78</v>
      </c>
    </row>
    <row r="16" ht="15" customHeight="1" thickTop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7" s="1" customFormat="1" ht="15" customHeight="1">
      <c r="D27" s="3"/>
      <c r="F27" s="5"/>
      <c r="G27" s="4"/>
    </row>
    <row r="28" spans="4:7" s="1" customFormat="1" ht="15" customHeight="1">
      <c r="D28" s="3"/>
      <c r="F28" s="5"/>
      <c r="G28" s="4"/>
    </row>
    <row r="29" spans="4:7" s="1" customFormat="1" ht="15" customHeight="1">
      <c r="D29" s="3"/>
      <c r="F29" s="5"/>
      <c r="G29" s="4"/>
    </row>
    <row r="30" spans="4:7" s="1" customFormat="1" ht="15" customHeight="1">
      <c r="D30" s="3"/>
      <c r="F30" s="5"/>
      <c r="G30" s="4"/>
    </row>
    <row r="31" spans="4:7" s="1" customFormat="1" ht="15" customHeight="1">
      <c r="D31" s="3"/>
      <c r="F31" s="5"/>
      <c r="G31" s="4"/>
    </row>
    <row r="32" spans="4:7" s="1" customFormat="1" ht="15" customHeight="1">
      <c r="D32" s="3"/>
      <c r="F32" s="5"/>
      <c r="G32" s="4"/>
    </row>
    <row r="33" spans="4:7" s="1" customFormat="1" ht="15" customHeight="1">
      <c r="D33" s="3"/>
      <c r="F33" s="5"/>
      <c r="G33" s="4"/>
    </row>
    <row r="34" spans="4:7" s="1" customFormat="1" ht="15" customHeight="1">
      <c r="D34" s="3"/>
      <c r="F34" s="5"/>
      <c r="G34" s="4"/>
    </row>
    <row r="35" spans="4:7" s="1" customFormat="1" ht="15" customHeight="1">
      <c r="D35" s="3"/>
      <c r="F35" s="5"/>
      <c r="G35" s="4"/>
    </row>
    <row r="36" spans="4:7" s="1" customFormat="1" ht="15" customHeight="1">
      <c r="D36" s="3"/>
      <c r="F36" s="5"/>
      <c r="G36" s="4"/>
    </row>
    <row r="37" spans="4:7" s="1" customFormat="1" ht="15" customHeight="1">
      <c r="D37" s="3"/>
      <c r="F37" s="5"/>
      <c r="G37" s="4"/>
    </row>
    <row r="38" spans="4:7" s="1" customFormat="1" ht="15" customHeight="1">
      <c r="D38" s="3"/>
      <c r="F38" s="5"/>
      <c r="G38" s="4"/>
    </row>
    <row r="39" spans="4:7" s="1" customFormat="1" ht="15" customHeight="1">
      <c r="D39" s="3"/>
      <c r="F39" s="5"/>
      <c r="G39" s="4"/>
    </row>
    <row r="40" spans="4:7" s="1" customFormat="1" ht="15" customHeight="1">
      <c r="D40" s="3"/>
      <c r="F40" s="5"/>
      <c r="G40" s="4"/>
    </row>
    <row r="41" spans="4:7" s="1" customFormat="1" ht="15" customHeight="1">
      <c r="D41" s="3"/>
      <c r="F41" s="5"/>
      <c r="G41" s="4"/>
    </row>
    <row r="42" spans="4:7" s="1" customFormat="1" ht="15" customHeight="1">
      <c r="D42" s="3"/>
      <c r="F42" s="5"/>
      <c r="G42" s="4"/>
    </row>
    <row r="43" spans="4:7" s="1" customFormat="1" ht="15" customHeight="1">
      <c r="D43" s="3"/>
      <c r="F43" s="5"/>
      <c r="G43" s="4"/>
    </row>
    <row r="44" spans="4:7" s="1" customFormat="1" ht="15" customHeight="1">
      <c r="D44" s="3"/>
      <c r="F44" s="5"/>
      <c r="G44" s="4"/>
    </row>
    <row r="45" spans="4:7" s="1" customFormat="1" ht="15" customHeight="1">
      <c r="D45" s="3"/>
      <c r="F45" s="5"/>
      <c r="G45" s="4"/>
    </row>
    <row r="46" spans="4:7" s="1" customFormat="1" ht="15" customHeight="1">
      <c r="D46" s="3"/>
      <c r="F46" s="5"/>
      <c r="G46" s="4"/>
    </row>
    <row r="47" spans="4:7" s="1" customFormat="1" ht="15" customHeight="1">
      <c r="D47" s="3"/>
      <c r="F47" s="5"/>
      <c r="G47" s="4"/>
    </row>
    <row r="48" spans="4:7" s="1" customFormat="1" ht="15" customHeight="1">
      <c r="D48" s="3"/>
      <c r="F48" s="5"/>
      <c r="G48" s="4"/>
    </row>
    <row r="49" spans="4:7" s="1" customFormat="1" ht="15" customHeight="1">
      <c r="D49" s="3"/>
      <c r="F49" s="5"/>
      <c r="G49" s="4"/>
    </row>
    <row r="50" spans="4:7" s="1" customFormat="1" ht="15" customHeight="1">
      <c r="D50" s="3"/>
      <c r="F50" s="5"/>
      <c r="G50" s="4"/>
    </row>
    <row r="51" spans="4:7" s="1" customFormat="1" ht="15" customHeight="1">
      <c r="D51" s="3"/>
      <c r="F51" s="5"/>
      <c r="G51" s="4"/>
    </row>
    <row r="52" spans="4:7" s="1" customFormat="1" ht="15" customHeight="1">
      <c r="D52" s="3"/>
      <c r="F52" s="5"/>
      <c r="G52" s="4"/>
    </row>
    <row r="53" spans="4:7" s="1" customFormat="1" ht="15" customHeight="1">
      <c r="D53" s="3"/>
      <c r="F53" s="5"/>
      <c r="G53" s="4"/>
    </row>
    <row r="54" spans="4:7" s="1" customFormat="1" ht="15" customHeight="1">
      <c r="D54" s="3"/>
      <c r="F54" s="5"/>
      <c r="G54" s="4"/>
    </row>
    <row r="55" spans="4:7" s="1" customFormat="1" ht="15" customHeight="1">
      <c r="D55" s="3"/>
      <c r="F55" s="5"/>
      <c r="G55" s="4"/>
    </row>
    <row r="56" spans="4:7" s="1" customFormat="1" ht="15" customHeight="1">
      <c r="D56" s="3"/>
      <c r="F56" s="5"/>
      <c r="G56" s="4"/>
    </row>
    <row r="57" spans="4:7" s="1" customFormat="1" ht="15" customHeight="1">
      <c r="D57" s="3"/>
      <c r="F57" s="5"/>
      <c r="G57" s="4"/>
    </row>
    <row r="58" spans="4:7" s="1" customFormat="1" ht="15" customHeight="1">
      <c r="D58" s="3"/>
      <c r="F58" s="5"/>
      <c r="G58" s="4"/>
    </row>
    <row r="59" spans="4:7" s="1" customFormat="1" ht="15" customHeight="1">
      <c r="D59" s="3"/>
      <c r="F59" s="5"/>
      <c r="G59" s="4"/>
    </row>
    <row r="60" spans="4:7" s="1" customFormat="1" ht="15" customHeight="1">
      <c r="D60" s="3"/>
      <c r="F60" s="5"/>
      <c r="G60" s="4"/>
    </row>
    <row r="61" spans="4:7" s="1" customFormat="1" ht="15" customHeight="1">
      <c r="D61" s="3"/>
      <c r="F61" s="5"/>
      <c r="G61" s="4"/>
    </row>
    <row r="62" spans="4:7" s="1" customFormat="1" ht="15" customHeight="1">
      <c r="D62" s="3"/>
      <c r="F62" s="5"/>
      <c r="G62" s="4"/>
    </row>
    <row r="63" spans="4:7" s="1" customFormat="1" ht="15" customHeight="1">
      <c r="D63" s="3"/>
      <c r="F63" s="5"/>
      <c r="G63" s="4"/>
    </row>
    <row r="64" spans="4:7" s="1" customFormat="1" ht="15" customHeight="1">
      <c r="D64" s="3"/>
      <c r="F64" s="5"/>
      <c r="G64" s="4"/>
    </row>
    <row r="65" spans="4:7" s="1" customFormat="1" ht="15" customHeight="1">
      <c r="D65" s="3"/>
      <c r="F65" s="5"/>
      <c r="G65" s="4"/>
    </row>
    <row r="66" spans="4:7" s="1" customFormat="1" ht="15" customHeight="1">
      <c r="D66" s="3"/>
      <c r="F66" s="5"/>
      <c r="G66" s="4"/>
    </row>
    <row r="67" spans="4:7" s="1" customFormat="1" ht="15" customHeight="1">
      <c r="D67" s="3"/>
      <c r="F67" s="5"/>
      <c r="G67" s="4"/>
    </row>
    <row r="68" spans="4:7" s="1" customFormat="1" ht="15" customHeight="1">
      <c r="D68" s="3"/>
      <c r="F68" s="5"/>
      <c r="G68" s="4"/>
    </row>
    <row r="69" spans="4:7" s="1" customFormat="1" ht="15" customHeight="1">
      <c r="D69" s="3"/>
      <c r="F69" s="5"/>
      <c r="G69" s="4"/>
    </row>
    <row r="70" spans="4:7" s="1" customFormat="1" ht="15" customHeight="1">
      <c r="D70" s="3"/>
      <c r="F70" s="5"/>
      <c r="G70" s="4"/>
    </row>
    <row r="71" spans="4:7" s="1" customFormat="1" ht="15" customHeight="1">
      <c r="D71" s="3"/>
      <c r="F71" s="5"/>
      <c r="G71" s="4"/>
    </row>
    <row r="72" spans="4:7" s="1" customFormat="1" ht="15" customHeight="1">
      <c r="D72" s="3"/>
      <c r="F72" s="5"/>
      <c r="G72" s="4"/>
    </row>
    <row r="73" spans="4:7" s="1" customFormat="1" ht="15" customHeight="1">
      <c r="D73" s="3"/>
      <c r="F73" s="5"/>
      <c r="G73" s="4"/>
    </row>
  </sheetData>
  <sheetProtection/>
  <mergeCells count="3">
    <mergeCell ref="A1:G1"/>
    <mergeCell ref="D3:F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">
      <selection activeCell="H15" sqref="H15"/>
    </sheetView>
  </sheetViews>
  <sheetFormatPr defaultColWidth="9.00390625" defaultRowHeight="13.5"/>
  <cols>
    <col min="1" max="1" width="12.00390625" style="1" customWidth="1"/>
    <col min="2" max="4" width="9.875" style="1" customWidth="1"/>
    <col min="5" max="5" width="13.00390625" style="3" customWidth="1"/>
    <col min="6" max="6" width="16.125" style="1" customWidth="1"/>
    <col min="7" max="7" width="51.75390625" style="5" customWidth="1"/>
    <col min="8" max="8" width="14.25390625" style="4" bestFit="1" customWidth="1"/>
    <col min="9" max="16384" width="9.00390625" style="2" customWidth="1"/>
  </cols>
  <sheetData>
    <row r="1" spans="1:8" ht="13.5">
      <c r="A1" s="191" t="s">
        <v>6</v>
      </c>
      <c r="B1" s="191"/>
      <c r="C1" s="191"/>
      <c r="D1" s="191"/>
      <c r="E1" s="191"/>
      <c r="F1" s="191"/>
      <c r="G1" s="191"/>
      <c r="H1" s="191"/>
    </row>
    <row r="2" spans="1:8" ht="26.25" customHeight="1">
      <c r="A2" s="191" t="s">
        <v>615</v>
      </c>
      <c r="B2" s="191"/>
      <c r="C2" s="191"/>
      <c r="D2" s="191"/>
      <c r="E2" s="191"/>
      <c r="F2" s="191"/>
      <c r="G2" s="191"/>
      <c r="H2" s="191"/>
    </row>
    <row r="3" spans="5:7" ht="38.25" customHeight="1">
      <c r="E3" s="195" t="s">
        <v>172</v>
      </c>
      <c r="F3" s="195"/>
      <c r="G3" s="195"/>
    </row>
    <row r="4" spans="1:8" s="6" customFormat="1" ht="13.5">
      <c r="A4" s="7" t="s">
        <v>0</v>
      </c>
      <c r="B4" s="7" t="s">
        <v>1</v>
      </c>
      <c r="C4" s="7" t="s">
        <v>524</v>
      </c>
      <c r="D4" s="7"/>
      <c r="E4" s="7" t="s">
        <v>5</v>
      </c>
      <c r="F4" s="8" t="s">
        <v>4</v>
      </c>
      <c r="G4" s="8" t="s">
        <v>2</v>
      </c>
      <c r="H4" s="9" t="s">
        <v>3</v>
      </c>
    </row>
    <row r="5" spans="1:8" s="30" customFormat="1" ht="27">
      <c r="A5" s="31" t="s">
        <v>155</v>
      </c>
      <c r="B5" s="12">
        <v>461</v>
      </c>
      <c r="C5" s="18" t="s">
        <v>525</v>
      </c>
      <c r="D5" s="18"/>
      <c r="E5" s="45" t="s">
        <v>190</v>
      </c>
      <c r="F5" s="12">
        <v>12431</v>
      </c>
      <c r="G5" s="36" t="s">
        <v>148</v>
      </c>
      <c r="H5" s="42">
        <v>98600</v>
      </c>
    </row>
    <row r="6" spans="1:8" s="30" customFormat="1" ht="27">
      <c r="A6" s="31" t="s">
        <v>156</v>
      </c>
      <c r="B6" s="12">
        <v>222</v>
      </c>
      <c r="C6" s="18" t="s">
        <v>525</v>
      </c>
      <c r="D6" s="18"/>
      <c r="E6" s="45" t="s">
        <v>190</v>
      </c>
      <c r="F6" s="12">
        <v>12431</v>
      </c>
      <c r="G6" s="49" t="s">
        <v>149</v>
      </c>
      <c r="H6" s="44">
        <v>36540</v>
      </c>
    </row>
    <row r="7" spans="1:8" s="30" customFormat="1" ht="27">
      <c r="A7" s="31" t="s">
        <v>156</v>
      </c>
      <c r="B7" s="12">
        <v>223</v>
      </c>
      <c r="C7" s="18" t="s">
        <v>525</v>
      </c>
      <c r="D7" s="18"/>
      <c r="E7" s="45" t="s">
        <v>190</v>
      </c>
      <c r="F7" s="12">
        <v>12431</v>
      </c>
      <c r="G7" s="36" t="s">
        <v>150</v>
      </c>
      <c r="H7" s="42">
        <v>7566.68</v>
      </c>
    </row>
    <row r="8" spans="1:8" s="30" customFormat="1" ht="27">
      <c r="A8" s="31" t="s">
        <v>156</v>
      </c>
      <c r="B8" s="12">
        <v>224</v>
      </c>
      <c r="C8" s="18" t="s">
        <v>525</v>
      </c>
      <c r="D8" s="18"/>
      <c r="E8" s="45" t="s">
        <v>190</v>
      </c>
      <c r="F8" s="12">
        <v>12431</v>
      </c>
      <c r="G8" s="36" t="s">
        <v>151</v>
      </c>
      <c r="H8" s="42">
        <v>5759.06</v>
      </c>
    </row>
    <row r="9" spans="1:8" s="30" customFormat="1" ht="27">
      <c r="A9" s="31" t="s">
        <v>156</v>
      </c>
      <c r="B9" s="12">
        <v>225</v>
      </c>
      <c r="C9" s="18" t="s">
        <v>525</v>
      </c>
      <c r="D9" s="18"/>
      <c r="E9" s="45" t="s">
        <v>190</v>
      </c>
      <c r="F9" s="12">
        <v>12431</v>
      </c>
      <c r="G9" s="36" t="s">
        <v>152</v>
      </c>
      <c r="H9" s="42">
        <v>49411.79</v>
      </c>
    </row>
    <row r="10" spans="1:8" s="30" customFormat="1" ht="27">
      <c r="A10" s="31" t="s">
        <v>157</v>
      </c>
      <c r="B10" s="12">
        <v>586</v>
      </c>
      <c r="C10" s="18" t="s">
        <v>525</v>
      </c>
      <c r="D10" s="18"/>
      <c r="E10" s="45" t="s">
        <v>190</v>
      </c>
      <c r="F10" s="12">
        <v>12431</v>
      </c>
      <c r="G10" s="43" t="s">
        <v>153</v>
      </c>
      <c r="H10" s="48">
        <v>2772.4</v>
      </c>
    </row>
    <row r="11" spans="1:8" s="30" customFormat="1" ht="27">
      <c r="A11" s="31" t="s">
        <v>158</v>
      </c>
      <c r="B11" s="12">
        <v>782</v>
      </c>
      <c r="C11" s="18" t="s">
        <v>525</v>
      </c>
      <c r="D11" s="18"/>
      <c r="E11" s="45" t="s">
        <v>190</v>
      </c>
      <c r="F11" s="12">
        <v>12431</v>
      </c>
      <c r="G11" s="36" t="s">
        <v>154</v>
      </c>
      <c r="H11" s="42">
        <v>4060</v>
      </c>
    </row>
    <row r="12" spans="1:8" s="30" customFormat="1" ht="27">
      <c r="A12" s="31" t="s">
        <v>188</v>
      </c>
      <c r="B12" s="12">
        <v>66</v>
      </c>
      <c r="C12" s="18" t="s">
        <v>525</v>
      </c>
      <c r="D12" s="18"/>
      <c r="E12" s="45" t="s">
        <v>190</v>
      </c>
      <c r="F12" s="12">
        <v>12431</v>
      </c>
      <c r="G12" s="36" t="s">
        <v>189</v>
      </c>
      <c r="H12" s="42">
        <v>159</v>
      </c>
    </row>
    <row r="13" spans="1:8" s="30" customFormat="1" ht="13.5">
      <c r="A13" s="10">
        <v>42111</v>
      </c>
      <c r="B13" s="12" t="s">
        <v>633</v>
      </c>
      <c r="C13" s="56" t="s">
        <v>525</v>
      </c>
      <c r="D13" s="56" t="s">
        <v>634</v>
      </c>
      <c r="E13" s="35" t="s">
        <v>635</v>
      </c>
      <c r="F13" s="12">
        <v>12413</v>
      </c>
      <c r="G13" s="12" t="s">
        <v>150</v>
      </c>
      <c r="H13" s="38">
        <v>18626.15</v>
      </c>
    </row>
    <row r="14" spans="1:8" s="30" customFormat="1" ht="13.5">
      <c r="A14" s="10">
        <v>42111</v>
      </c>
      <c r="B14" s="12" t="s">
        <v>633</v>
      </c>
      <c r="C14" s="56" t="s">
        <v>525</v>
      </c>
      <c r="D14" s="56" t="s">
        <v>634</v>
      </c>
      <c r="E14" s="35" t="s">
        <v>635</v>
      </c>
      <c r="F14" s="12">
        <v>12413</v>
      </c>
      <c r="G14" s="12" t="s">
        <v>152</v>
      </c>
      <c r="H14" s="38">
        <v>81435.95</v>
      </c>
    </row>
    <row r="15" ht="15" customHeight="1">
      <c r="A15" s="51"/>
    </row>
    <row r="16" spans="1:8" ht="15" customHeight="1" thickBot="1">
      <c r="A16" s="50"/>
      <c r="G16" s="15" t="s">
        <v>617</v>
      </c>
      <c r="H16" s="16">
        <f>SUBTOTAL(9,H5:H14)</f>
        <v>304931.02999999997</v>
      </c>
    </row>
    <row r="17" ht="15" customHeight="1" thickTop="1">
      <c r="A17" s="51"/>
    </row>
    <row r="18" ht="15" customHeight="1">
      <c r="A18" s="50"/>
    </row>
    <row r="19" ht="15" customHeight="1">
      <c r="A19" s="51"/>
    </row>
    <row r="20" ht="15" customHeight="1">
      <c r="A20" s="50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5:8" s="1" customFormat="1" ht="15" customHeight="1">
      <c r="E28" s="3"/>
      <c r="G28" s="5"/>
      <c r="H28" s="4"/>
    </row>
    <row r="29" spans="5:8" s="1" customFormat="1" ht="15" customHeight="1">
      <c r="E29" s="3"/>
      <c r="G29" s="5"/>
      <c r="H29" s="4"/>
    </row>
    <row r="30" spans="5:8" s="1" customFormat="1" ht="15" customHeight="1">
      <c r="E30" s="3"/>
      <c r="G30" s="5"/>
      <c r="H30" s="4"/>
    </row>
    <row r="31" spans="5:8" s="1" customFormat="1" ht="15" customHeight="1">
      <c r="E31" s="3"/>
      <c r="G31" s="5"/>
      <c r="H31" s="4"/>
    </row>
    <row r="32" spans="5:8" s="1" customFormat="1" ht="15" customHeight="1">
      <c r="E32" s="3"/>
      <c r="G32" s="5"/>
      <c r="H32" s="4"/>
    </row>
    <row r="33" spans="5:8" s="1" customFormat="1" ht="15" customHeight="1">
      <c r="E33" s="3"/>
      <c r="G33" s="5"/>
      <c r="H33" s="4"/>
    </row>
    <row r="34" spans="5:8" s="1" customFormat="1" ht="15" customHeight="1">
      <c r="E34" s="3"/>
      <c r="G34" s="5"/>
      <c r="H34" s="4"/>
    </row>
    <row r="35" spans="5:8" s="1" customFormat="1" ht="15" customHeight="1">
      <c r="E35" s="3"/>
      <c r="G35" s="5"/>
      <c r="H35" s="4"/>
    </row>
    <row r="36" spans="5:8" s="1" customFormat="1" ht="15" customHeight="1">
      <c r="E36" s="3"/>
      <c r="G36" s="5"/>
      <c r="H36" s="4"/>
    </row>
    <row r="37" spans="5:8" s="1" customFormat="1" ht="15" customHeight="1">
      <c r="E37" s="3"/>
      <c r="G37" s="5"/>
      <c r="H37" s="4"/>
    </row>
    <row r="38" spans="5:8" s="1" customFormat="1" ht="15" customHeight="1">
      <c r="E38" s="3"/>
      <c r="G38" s="5"/>
      <c r="H38" s="4"/>
    </row>
    <row r="39" spans="5:8" s="1" customFormat="1" ht="15" customHeight="1">
      <c r="E39" s="3"/>
      <c r="G39" s="5"/>
      <c r="H39" s="4"/>
    </row>
    <row r="40" spans="5:8" s="1" customFormat="1" ht="15" customHeight="1">
      <c r="E40" s="3"/>
      <c r="G40" s="5"/>
      <c r="H40" s="4"/>
    </row>
    <row r="41" spans="5:8" s="1" customFormat="1" ht="15" customHeight="1">
      <c r="E41" s="3"/>
      <c r="G41" s="5"/>
      <c r="H41" s="4"/>
    </row>
    <row r="42" spans="5:8" s="1" customFormat="1" ht="15" customHeight="1">
      <c r="E42" s="3"/>
      <c r="G42" s="5"/>
      <c r="H42" s="4"/>
    </row>
    <row r="43" spans="5:8" s="1" customFormat="1" ht="15" customHeight="1">
      <c r="E43" s="3"/>
      <c r="G43" s="5"/>
      <c r="H43" s="4"/>
    </row>
    <row r="44" spans="5:8" s="1" customFormat="1" ht="15" customHeight="1">
      <c r="E44" s="3"/>
      <c r="G44" s="5"/>
      <c r="H44" s="4"/>
    </row>
    <row r="45" spans="5:8" s="1" customFormat="1" ht="15" customHeight="1">
      <c r="E45" s="3"/>
      <c r="G45" s="5"/>
      <c r="H45" s="4"/>
    </row>
    <row r="46" spans="5:8" s="1" customFormat="1" ht="15" customHeight="1">
      <c r="E46" s="3"/>
      <c r="G46" s="5"/>
      <c r="H46" s="4"/>
    </row>
    <row r="47" spans="5:8" s="1" customFormat="1" ht="15" customHeight="1">
      <c r="E47" s="3"/>
      <c r="G47" s="5"/>
      <c r="H47" s="4"/>
    </row>
    <row r="48" spans="5:8" s="1" customFormat="1" ht="15" customHeight="1">
      <c r="E48" s="3"/>
      <c r="G48" s="5"/>
      <c r="H48" s="4"/>
    </row>
    <row r="49" spans="5:8" s="1" customFormat="1" ht="15" customHeight="1">
      <c r="E49" s="3"/>
      <c r="G49" s="5"/>
      <c r="H49" s="4"/>
    </row>
    <row r="50" spans="5:8" s="1" customFormat="1" ht="15" customHeight="1">
      <c r="E50" s="3"/>
      <c r="G50" s="5"/>
      <c r="H50" s="4"/>
    </row>
    <row r="51" spans="5:8" s="1" customFormat="1" ht="15" customHeight="1">
      <c r="E51" s="3"/>
      <c r="G51" s="5"/>
      <c r="H51" s="4"/>
    </row>
    <row r="52" spans="5:8" s="1" customFormat="1" ht="15" customHeight="1">
      <c r="E52" s="3"/>
      <c r="G52" s="5"/>
      <c r="H52" s="4"/>
    </row>
    <row r="53" spans="5:8" s="1" customFormat="1" ht="15" customHeight="1">
      <c r="E53" s="3"/>
      <c r="G53" s="5"/>
      <c r="H53" s="4"/>
    </row>
    <row r="54" spans="5:8" s="1" customFormat="1" ht="15" customHeight="1">
      <c r="E54" s="3"/>
      <c r="G54" s="5"/>
      <c r="H54" s="4"/>
    </row>
    <row r="55" spans="5:8" s="1" customFormat="1" ht="15" customHeight="1">
      <c r="E55" s="3"/>
      <c r="G55" s="5"/>
      <c r="H55" s="4"/>
    </row>
    <row r="56" spans="5:8" s="1" customFormat="1" ht="15" customHeight="1">
      <c r="E56" s="3"/>
      <c r="G56" s="5"/>
      <c r="H56" s="4"/>
    </row>
    <row r="57" spans="5:8" s="1" customFormat="1" ht="15" customHeight="1">
      <c r="E57" s="3"/>
      <c r="G57" s="5"/>
      <c r="H57" s="4"/>
    </row>
    <row r="58" spans="5:8" s="1" customFormat="1" ht="15" customHeight="1">
      <c r="E58" s="3"/>
      <c r="G58" s="5"/>
      <c r="H58" s="4"/>
    </row>
    <row r="59" spans="5:8" s="1" customFormat="1" ht="15" customHeight="1">
      <c r="E59" s="3"/>
      <c r="G59" s="5"/>
      <c r="H59" s="4"/>
    </row>
    <row r="60" spans="5:8" s="1" customFormat="1" ht="15" customHeight="1">
      <c r="E60" s="3"/>
      <c r="G60" s="5"/>
      <c r="H60" s="4"/>
    </row>
    <row r="61" spans="5:8" s="1" customFormat="1" ht="15" customHeight="1">
      <c r="E61" s="3"/>
      <c r="G61" s="5"/>
      <c r="H61" s="4"/>
    </row>
    <row r="62" spans="5:8" s="1" customFormat="1" ht="15" customHeight="1">
      <c r="E62" s="3"/>
      <c r="G62" s="5"/>
      <c r="H62" s="4"/>
    </row>
    <row r="63" spans="5:8" s="1" customFormat="1" ht="15" customHeight="1">
      <c r="E63" s="3"/>
      <c r="G63" s="5"/>
      <c r="H63" s="4"/>
    </row>
    <row r="64" spans="5:8" s="1" customFormat="1" ht="15" customHeight="1">
      <c r="E64" s="3"/>
      <c r="G64" s="5"/>
      <c r="H64" s="4"/>
    </row>
    <row r="65" spans="5:8" s="1" customFormat="1" ht="15" customHeight="1">
      <c r="E65" s="3"/>
      <c r="G65" s="5"/>
      <c r="H65" s="4"/>
    </row>
    <row r="66" spans="5:8" s="1" customFormat="1" ht="15" customHeight="1">
      <c r="E66" s="3"/>
      <c r="G66" s="5"/>
      <c r="H66" s="4"/>
    </row>
    <row r="67" spans="5:8" s="1" customFormat="1" ht="15" customHeight="1">
      <c r="E67" s="3"/>
      <c r="G67" s="5"/>
      <c r="H67" s="4"/>
    </row>
    <row r="68" spans="5:8" s="1" customFormat="1" ht="15" customHeight="1">
      <c r="E68" s="3"/>
      <c r="G68" s="5"/>
      <c r="H68" s="4"/>
    </row>
    <row r="69" spans="5:8" s="1" customFormat="1" ht="15" customHeight="1">
      <c r="E69" s="3"/>
      <c r="G69" s="5"/>
      <c r="H69" s="4"/>
    </row>
    <row r="70" spans="5:8" s="1" customFormat="1" ht="15" customHeight="1">
      <c r="E70" s="3"/>
      <c r="G70" s="5"/>
      <c r="H70" s="4"/>
    </row>
    <row r="71" spans="5:8" s="1" customFormat="1" ht="15" customHeight="1">
      <c r="E71" s="3"/>
      <c r="G71" s="5"/>
      <c r="H71" s="4"/>
    </row>
    <row r="72" spans="5:8" s="1" customFormat="1" ht="15" customHeight="1">
      <c r="E72" s="3"/>
      <c r="G72" s="5"/>
      <c r="H72" s="4"/>
    </row>
    <row r="73" spans="5:8" s="1" customFormat="1" ht="15" customHeight="1">
      <c r="E73" s="3"/>
      <c r="G73" s="5"/>
      <c r="H73" s="4"/>
    </row>
    <row r="74" spans="5:8" s="1" customFormat="1" ht="15" customHeight="1">
      <c r="E74" s="3"/>
      <c r="G74" s="5"/>
      <c r="H74" s="4"/>
    </row>
  </sheetData>
  <sheetProtection/>
  <mergeCells count="3">
    <mergeCell ref="A1:H1"/>
    <mergeCell ref="E3:G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2" sqref="A2:H2"/>
    </sheetView>
  </sheetViews>
  <sheetFormatPr defaultColWidth="9.00390625" defaultRowHeight="13.5"/>
  <cols>
    <col min="1" max="1" width="9.875" style="1" bestFit="1" customWidth="1"/>
    <col min="2" max="4" width="9.875" style="1" customWidth="1"/>
    <col min="5" max="5" width="13.00390625" style="3" customWidth="1"/>
    <col min="6" max="6" width="16.125" style="1" customWidth="1"/>
    <col min="7" max="7" width="51.75390625" style="5" customWidth="1"/>
    <col min="8" max="8" width="14.25390625" style="4" bestFit="1" customWidth="1"/>
    <col min="9" max="16384" width="9.00390625" style="2" customWidth="1"/>
  </cols>
  <sheetData>
    <row r="1" spans="1:8" ht="13.5">
      <c r="A1" s="191" t="s">
        <v>6</v>
      </c>
      <c r="B1" s="191"/>
      <c r="C1" s="191"/>
      <c r="D1" s="191"/>
      <c r="E1" s="191"/>
      <c r="F1" s="191"/>
      <c r="G1" s="191"/>
      <c r="H1" s="191"/>
    </row>
    <row r="2" spans="1:8" ht="16.5" customHeight="1">
      <c r="A2" s="191" t="s">
        <v>646</v>
      </c>
      <c r="B2" s="191"/>
      <c r="C2" s="191"/>
      <c r="D2" s="191"/>
      <c r="E2" s="191"/>
      <c r="F2" s="191"/>
      <c r="G2" s="191"/>
      <c r="H2" s="191"/>
    </row>
    <row r="3" spans="5:7" ht="30" customHeight="1">
      <c r="E3" s="195" t="s">
        <v>174</v>
      </c>
      <c r="F3" s="195"/>
      <c r="G3" s="195"/>
    </row>
    <row r="4" spans="1:8" s="6" customFormat="1" ht="13.5">
      <c r="A4" s="7" t="s">
        <v>0</v>
      </c>
      <c r="B4" s="7" t="s">
        <v>1</v>
      </c>
      <c r="C4" s="7" t="s">
        <v>526</v>
      </c>
      <c r="D4" s="7" t="s">
        <v>527</v>
      </c>
      <c r="E4" s="7" t="s">
        <v>5</v>
      </c>
      <c r="F4" s="8" t="s">
        <v>4</v>
      </c>
      <c r="G4" s="8" t="s">
        <v>2</v>
      </c>
      <c r="H4" s="41" t="s">
        <v>3</v>
      </c>
    </row>
    <row r="5" spans="1:8" s="30" customFormat="1" ht="13.5">
      <c r="A5" s="31"/>
      <c r="B5" s="10"/>
      <c r="C5" s="10" t="s">
        <v>525</v>
      </c>
      <c r="D5" s="10"/>
      <c r="E5" s="31" t="s">
        <v>165</v>
      </c>
      <c r="F5" s="12">
        <v>1233</v>
      </c>
      <c r="G5" s="37" t="s">
        <v>159</v>
      </c>
      <c r="H5" s="42">
        <v>7965608</v>
      </c>
    </row>
    <row r="6" spans="1:8" s="30" customFormat="1" ht="13.5">
      <c r="A6" s="31"/>
      <c r="B6" s="10"/>
      <c r="C6" s="10" t="s">
        <v>525</v>
      </c>
      <c r="D6" s="10"/>
      <c r="E6" s="31" t="s">
        <v>165</v>
      </c>
      <c r="F6" s="12">
        <v>1233</v>
      </c>
      <c r="G6" s="36" t="s">
        <v>160</v>
      </c>
      <c r="H6" s="42">
        <f>3383065+220000+172480.2</f>
        <v>3775545.2</v>
      </c>
    </row>
    <row r="7" spans="1:8" s="30" customFormat="1" ht="13.5">
      <c r="A7" s="31"/>
      <c r="B7" s="10"/>
      <c r="C7" s="10" t="s">
        <v>525</v>
      </c>
      <c r="D7" s="10"/>
      <c r="E7" s="31" t="s">
        <v>165</v>
      </c>
      <c r="F7" s="12">
        <v>12364</v>
      </c>
      <c r="G7" s="37" t="s">
        <v>161</v>
      </c>
      <c r="H7" s="54">
        <v>1270814.24</v>
      </c>
    </row>
    <row r="8" spans="1:8" s="30" customFormat="1" ht="13.5">
      <c r="A8" s="31"/>
      <c r="B8" s="10"/>
      <c r="C8" s="10" t="s">
        <v>525</v>
      </c>
      <c r="D8" s="10"/>
      <c r="E8" s="31" t="s">
        <v>165</v>
      </c>
      <c r="F8" s="12">
        <v>12364</v>
      </c>
      <c r="G8" s="33" t="s">
        <v>163</v>
      </c>
      <c r="H8" s="32">
        <f>30426.8+30427</f>
        <v>60853.8</v>
      </c>
    </row>
    <row r="9" spans="1:8" s="30" customFormat="1" ht="54">
      <c r="A9" s="57" t="s">
        <v>539</v>
      </c>
      <c r="B9" s="10" t="s">
        <v>540</v>
      </c>
      <c r="C9" s="10" t="s">
        <v>525</v>
      </c>
      <c r="D9" s="10" t="s">
        <v>543</v>
      </c>
      <c r="E9" s="31" t="s">
        <v>165</v>
      </c>
      <c r="F9" s="12">
        <v>1233</v>
      </c>
      <c r="G9" s="37" t="s">
        <v>541</v>
      </c>
      <c r="H9" s="42">
        <f>50001.6+289794.85+0.17</f>
        <v>339796.61999999994</v>
      </c>
    </row>
    <row r="10" spans="1:8" s="30" customFormat="1" ht="13.5">
      <c r="A10" s="31" t="s">
        <v>596</v>
      </c>
      <c r="B10" s="55" t="s">
        <v>557</v>
      </c>
      <c r="C10" s="10" t="s">
        <v>525</v>
      </c>
      <c r="D10" s="10" t="s">
        <v>558</v>
      </c>
      <c r="E10" s="31" t="s">
        <v>165</v>
      </c>
      <c r="F10" s="12">
        <v>1233</v>
      </c>
      <c r="G10" s="37" t="s">
        <v>542</v>
      </c>
      <c r="H10" s="42">
        <v>3165312.18</v>
      </c>
    </row>
    <row r="11" spans="1:8" s="30" customFormat="1" ht="13.5">
      <c r="A11" s="31"/>
      <c r="B11" s="10"/>
      <c r="C11" s="10"/>
      <c r="D11" s="10"/>
      <c r="E11" s="31"/>
      <c r="F11" s="12"/>
      <c r="G11" s="37"/>
      <c r="H11" s="42"/>
    </row>
    <row r="12" spans="1:8" s="30" customFormat="1" ht="13.5">
      <c r="A12" s="31"/>
      <c r="B12" s="10"/>
      <c r="C12" s="10"/>
      <c r="D12" s="10"/>
      <c r="E12" s="31"/>
      <c r="F12" s="12"/>
      <c r="G12" s="37"/>
      <c r="H12" s="42"/>
    </row>
    <row r="13" spans="1:8" s="30" customFormat="1" ht="13.5">
      <c r="A13" s="31"/>
      <c r="B13" s="10"/>
      <c r="C13" s="10"/>
      <c r="D13" s="10"/>
      <c r="E13" s="31"/>
      <c r="F13" s="12"/>
      <c r="G13" s="37"/>
      <c r="H13" s="42"/>
    </row>
    <row r="14" spans="1:8" s="30" customFormat="1" ht="13.5">
      <c r="A14" s="31"/>
      <c r="B14" s="10"/>
      <c r="C14" s="10"/>
      <c r="D14" s="10"/>
      <c r="E14" s="31"/>
      <c r="F14" s="12"/>
      <c r="G14" s="33"/>
      <c r="H14" s="32"/>
    </row>
    <row r="15" ht="15" customHeight="1"/>
    <row r="16" spans="7:8" ht="15" customHeight="1" thickBot="1">
      <c r="G16" s="15" t="s">
        <v>617</v>
      </c>
      <c r="H16" s="16">
        <f>SUBTOTAL(9,H5:H14)</f>
        <v>16577930.04</v>
      </c>
    </row>
    <row r="17" ht="15" customHeight="1" thickTop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5:8" s="1" customFormat="1" ht="15" customHeight="1">
      <c r="E28" s="3"/>
      <c r="G28" s="5"/>
      <c r="H28" s="4"/>
    </row>
    <row r="29" spans="5:8" s="1" customFormat="1" ht="15" customHeight="1">
      <c r="E29" s="3"/>
      <c r="G29" s="5"/>
      <c r="H29" s="4"/>
    </row>
    <row r="30" spans="5:8" s="1" customFormat="1" ht="15" customHeight="1">
      <c r="E30" s="3"/>
      <c r="G30" s="5"/>
      <c r="H30" s="4"/>
    </row>
    <row r="31" spans="5:8" s="1" customFormat="1" ht="15" customHeight="1">
      <c r="E31" s="3"/>
      <c r="G31" s="5"/>
      <c r="H31" s="4"/>
    </row>
    <row r="32" spans="5:8" s="1" customFormat="1" ht="15" customHeight="1">
      <c r="E32" s="3"/>
      <c r="G32" s="5"/>
      <c r="H32" s="4"/>
    </row>
    <row r="33" spans="5:8" s="1" customFormat="1" ht="15" customHeight="1">
      <c r="E33" s="3"/>
      <c r="G33" s="5"/>
      <c r="H33" s="4"/>
    </row>
    <row r="34" spans="5:8" s="1" customFormat="1" ht="15" customHeight="1">
      <c r="E34" s="3"/>
      <c r="G34" s="5"/>
      <c r="H34" s="4"/>
    </row>
    <row r="35" spans="5:8" s="1" customFormat="1" ht="15" customHeight="1">
      <c r="E35" s="3"/>
      <c r="G35" s="5"/>
      <c r="H35" s="4"/>
    </row>
    <row r="36" spans="5:8" s="1" customFormat="1" ht="15" customHeight="1">
      <c r="E36" s="3"/>
      <c r="G36" s="5"/>
      <c r="H36" s="4"/>
    </row>
    <row r="37" spans="5:8" s="1" customFormat="1" ht="15" customHeight="1">
      <c r="E37" s="3"/>
      <c r="G37" s="5"/>
      <c r="H37" s="4"/>
    </row>
    <row r="38" spans="5:8" s="1" customFormat="1" ht="15" customHeight="1">
      <c r="E38" s="3"/>
      <c r="G38" s="5"/>
      <c r="H38" s="4"/>
    </row>
    <row r="39" spans="5:8" s="1" customFormat="1" ht="15" customHeight="1">
      <c r="E39" s="3"/>
      <c r="G39" s="5"/>
      <c r="H39" s="4"/>
    </row>
    <row r="40" spans="5:8" s="1" customFormat="1" ht="15" customHeight="1">
      <c r="E40" s="3"/>
      <c r="G40" s="5"/>
      <c r="H40" s="4"/>
    </row>
    <row r="41" spans="5:8" s="1" customFormat="1" ht="15" customHeight="1">
      <c r="E41" s="3"/>
      <c r="G41" s="5"/>
      <c r="H41" s="4"/>
    </row>
    <row r="42" spans="5:8" s="1" customFormat="1" ht="15" customHeight="1">
      <c r="E42" s="3"/>
      <c r="G42" s="5"/>
      <c r="H42" s="4"/>
    </row>
    <row r="43" spans="5:8" s="1" customFormat="1" ht="15" customHeight="1">
      <c r="E43" s="3"/>
      <c r="G43" s="5"/>
      <c r="H43" s="4"/>
    </row>
    <row r="44" spans="5:8" s="1" customFormat="1" ht="15" customHeight="1">
      <c r="E44" s="3"/>
      <c r="G44" s="5"/>
      <c r="H44" s="4"/>
    </row>
    <row r="45" spans="5:8" s="1" customFormat="1" ht="15" customHeight="1">
      <c r="E45" s="3"/>
      <c r="G45" s="5"/>
      <c r="H45" s="4"/>
    </row>
    <row r="46" spans="5:8" s="1" customFormat="1" ht="15" customHeight="1">
      <c r="E46" s="3"/>
      <c r="G46" s="5"/>
      <c r="H46" s="4"/>
    </row>
    <row r="47" spans="5:8" s="1" customFormat="1" ht="15" customHeight="1">
      <c r="E47" s="3"/>
      <c r="G47" s="5"/>
      <c r="H47" s="4"/>
    </row>
    <row r="48" spans="5:8" s="1" customFormat="1" ht="15" customHeight="1">
      <c r="E48" s="3"/>
      <c r="G48" s="5"/>
      <c r="H48" s="4"/>
    </row>
    <row r="49" spans="5:8" s="1" customFormat="1" ht="15" customHeight="1">
      <c r="E49" s="3"/>
      <c r="G49" s="5"/>
      <c r="H49" s="4"/>
    </row>
    <row r="50" spans="5:8" s="1" customFormat="1" ht="15" customHeight="1">
      <c r="E50" s="3"/>
      <c r="G50" s="5"/>
      <c r="H50" s="4"/>
    </row>
    <row r="51" spans="5:8" s="1" customFormat="1" ht="15" customHeight="1">
      <c r="E51" s="3"/>
      <c r="G51" s="5"/>
      <c r="H51" s="4"/>
    </row>
    <row r="52" spans="5:8" s="1" customFormat="1" ht="15" customHeight="1">
      <c r="E52" s="3"/>
      <c r="G52" s="5"/>
      <c r="H52" s="4"/>
    </row>
    <row r="53" spans="5:8" s="1" customFormat="1" ht="15" customHeight="1">
      <c r="E53" s="3"/>
      <c r="G53" s="5"/>
      <c r="H53" s="4"/>
    </row>
    <row r="54" spans="5:8" s="1" customFormat="1" ht="15" customHeight="1">
      <c r="E54" s="3"/>
      <c r="G54" s="5"/>
      <c r="H54" s="4"/>
    </row>
    <row r="55" spans="5:8" s="1" customFormat="1" ht="15" customHeight="1">
      <c r="E55" s="3"/>
      <c r="G55" s="5"/>
      <c r="H55" s="4"/>
    </row>
    <row r="56" spans="5:8" s="1" customFormat="1" ht="15" customHeight="1">
      <c r="E56" s="3"/>
      <c r="G56" s="5"/>
      <c r="H56" s="4"/>
    </row>
    <row r="57" spans="5:8" s="1" customFormat="1" ht="15" customHeight="1">
      <c r="E57" s="3"/>
      <c r="G57" s="5"/>
      <c r="H57" s="4"/>
    </row>
    <row r="58" spans="5:8" s="1" customFormat="1" ht="15" customHeight="1">
      <c r="E58" s="3"/>
      <c r="G58" s="5"/>
      <c r="H58" s="4"/>
    </row>
    <row r="59" spans="5:8" s="1" customFormat="1" ht="15" customHeight="1">
      <c r="E59" s="3"/>
      <c r="G59" s="5"/>
      <c r="H59" s="4"/>
    </row>
    <row r="60" spans="5:8" s="1" customFormat="1" ht="15" customHeight="1">
      <c r="E60" s="3"/>
      <c r="G60" s="5"/>
      <c r="H60" s="4"/>
    </row>
    <row r="61" spans="5:8" s="1" customFormat="1" ht="15" customHeight="1">
      <c r="E61" s="3"/>
      <c r="G61" s="5"/>
      <c r="H61" s="4"/>
    </row>
    <row r="62" spans="5:8" s="1" customFormat="1" ht="15" customHeight="1">
      <c r="E62" s="3"/>
      <c r="G62" s="5"/>
      <c r="H62" s="4"/>
    </row>
    <row r="63" spans="5:8" s="1" customFormat="1" ht="15" customHeight="1">
      <c r="E63" s="3"/>
      <c r="G63" s="5"/>
      <c r="H63" s="4"/>
    </row>
    <row r="64" spans="5:8" s="1" customFormat="1" ht="15" customHeight="1">
      <c r="E64" s="3"/>
      <c r="G64" s="5"/>
      <c r="H64" s="4"/>
    </row>
    <row r="65" spans="5:8" s="1" customFormat="1" ht="15" customHeight="1">
      <c r="E65" s="3"/>
      <c r="G65" s="5"/>
      <c r="H65" s="4"/>
    </row>
    <row r="66" spans="5:8" s="1" customFormat="1" ht="15" customHeight="1">
      <c r="E66" s="3"/>
      <c r="G66" s="5"/>
      <c r="H66" s="4"/>
    </row>
    <row r="67" spans="5:8" s="1" customFormat="1" ht="15" customHeight="1">
      <c r="E67" s="3"/>
      <c r="G67" s="5"/>
      <c r="H67" s="4"/>
    </row>
    <row r="68" spans="5:8" s="1" customFormat="1" ht="15" customHeight="1">
      <c r="E68" s="3"/>
      <c r="G68" s="5"/>
      <c r="H68" s="4"/>
    </row>
    <row r="69" spans="5:8" s="1" customFormat="1" ht="15" customHeight="1">
      <c r="E69" s="3"/>
      <c r="G69" s="5"/>
      <c r="H69" s="4"/>
    </row>
    <row r="70" spans="5:8" s="1" customFormat="1" ht="15" customHeight="1">
      <c r="E70" s="3"/>
      <c r="G70" s="5"/>
      <c r="H70" s="4"/>
    </row>
    <row r="71" spans="5:8" s="1" customFormat="1" ht="15" customHeight="1">
      <c r="E71" s="3"/>
      <c r="G71" s="5"/>
      <c r="H71" s="4"/>
    </row>
    <row r="72" spans="5:8" s="1" customFormat="1" ht="15" customHeight="1">
      <c r="E72" s="3"/>
      <c r="G72" s="5"/>
      <c r="H72" s="4"/>
    </row>
    <row r="73" spans="5:8" s="1" customFormat="1" ht="15" customHeight="1">
      <c r="E73" s="3"/>
      <c r="G73" s="5"/>
      <c r="H73" s="4"/>
    </row>
    <row r="74" spans="5:8" s="1" customFormat="1" ht="15" customHeight="1">
      <c r="E74" s="3"/>
      <c r="G74" s="5"/>
      <c r="H74" s="4"/>
    </row>
  </sheetData>
  <sheetProtection/>
  <mergeCells count="3">
    <mergeCell ref="A1:H1"/>
    <mergeCell ref="A2:H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2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4"/>
  <sheetViews>
    <sheetView tabSelected="1" zoomScalePageLayoutView="0" workbookViewId="0" topLeftCell="A218">
      <selection activeCell="H89" sqref="H89"/>
    </sheetView>
  </sheetViews>
  <sheetFormatPr defaultColWidth="11.00390625" defaultRowHeight="13.5"/>
  <cols>
    <col min="1" max="1" width="12.50390625" style="117" customWidth="1"/>
    <col min="2" max="2" width="44.625" style="117" customWidth="1"/>
    <col min="3" max="6" width="44.625" style="117" hidden="1" customWidth="1"/>
    <col min="7" max="7" width="19.875" style="118" customWidth="1"/>
    <col min="8" max="8" width="17.00390625" style="0" bestFit="1" customWidth="1"/>
  </cols>
  <sheetData>
    <row r="1" spans="1:7" ht="13.5">
      <c r="A1" s="196" t="s">
        <v>224</v>
      </c>
      <c r="B1" s="196"/>
      <c r="C1" s="196"/>
      <c r="D1" s="196"/>
      <c r="E1" s="196"/>
      <c r="F1" s="196"/>
      <c r="G1" s="196"/>
    </row>
    <row r="2" spans="1:7" ht="13.5">
      <c r="A2" s="196" t="s">
        <v>223</v>
      </c>
      <c r="B2" s="196"/>
      <c r="C2" s="196"/>
      <c r="D2" s="196"/>
      <c r="E2" s="196"/>
      <c r="F2" s="196"/>
      <c r="G2" s="196"/>
    </row>
    <row r="3" spans="1:7" ht="13.5">
      <c r="A3" s="196" t="s">
        <v>547</v>
      </c>
      <c r="B3" s="196"/>
      <c r="C3" s="196"/>
      <c r="D3" s="196"/>
      <c r="E3" s="196"/>
      <c r="F3" s="196"/>
      <c r="G3" s="196"/>
    </row>
    <row r="4" spans="1:7" ht="13.5">
      <c r="A4" s="196" t="s">
        <v>628</v>
      </c>
      <c r="B4" s="196"/>
      <c r="C4" s="196"/>
      <c r="D4" s="196"/>
      <c r="E4" s="196"/>
      <c r="F4" s="196"/>
      <c r="G4" s="196"/>
    </row>
    <row r="5" ht="13.5">
      <c r="B5" s="116"/>
    </row>
    <row r="6" spans="1:7" ht="13.5">
      <c r="A6" s="117" t="s">
        <v>225</v>
      </c>
      <c r="B6" s="117" t="s">
        <v>226</v>
      </c>
      <c r="G6" s="118" t="s">
        <v>227</v>
      </c>
    </row>
    <row r="7" spans="1:7" ht="13.5">
      <c r="A7" s="119"/>
      <c r="B7" s="120" t="s">
        <v>167</v>
      </c>
      <c r="C7" s="120"/>
      <c r="D7" s="120"/>
      <c r="E7" s="120"/>
      <c r="F7" s="120"/>
      <c r="G7" s="121"/>
    </row>
    <row r="8" spans="1:7" ht="12" customHeight="1">
      <c r="A8" s="119" t="s">
        <v>230</v>
      </c>
      <c r="B8" s="122" t="s">
        <v>7</v>
      </c>
      <c r="C8" s="122"/>
      <c r="D8" s="122"/>
      <c r="E8" s="122"/>
      <c r="F8" s="122"/>
      <c r="G8" s="123">
        <v>3550</v>
      </c>
    </row>
    <row r="9" spans="1:7" ht="13.5">
      <c r="A9" s="119" t="s">
        <v>231</v>
      </c>
      <c r="B9" s="124" t="s">
        <v>8</v>
      </c>
      <c r="C9" s="124"/>
      <c r="D9" s="124"/>
      <c r="E9" s="124"/>
      <c r="F9" s="124"/>
      <c r="G9" s="123">
        <v>1800</v>
      </c>
    </row>
    <row r="10" spans="1:7" ht="13.5">
      <c r="A10" s="119" t="s">
        <v>232</v>
      </c>
      <c r="B10" s="124" t="s">
        <v>9</v>
      </c>
      <c r="C10" s="124"/>
      <c r="D10" s="124"/>
      <c r="E10" s="124"/>
      <c r="F10" s="124"/>
      <c r="G10" s="123">
        <v>2476</v>
      </c>
    </row>
    <row r="11" spans="1:7" ht="13.5">
      <c r="A11" s="119" t="s">
        <v>233</v>
      </c>
      <c r="B11" s="124" t="s">
        <v>9</v>
      </c>
      <c r="C11" s="124"/>
      <c r="D11" s="124"/>
      <c r="E11" s="124"/>
      <c r="F11" s="124"/>
      <c r="G11" s="123">
        <v>2476</v>
      </c>
    </row>
    <row r="12" spans="1:7" ht="13.5">
      <c r="A12" s="119" t="s">
        <v>234</v>
      </c>
      <c r="B12" s="124" t="s">
        <v>10</v>
      </c>
      <c r="C12" s="124"/>
      <c r="D12" s="124"/>
      <c r="E12" s="124"/>
      <c r="F12" s="124"/>
      <c r="G12" s="123">
        <v>1490</v>
      </c>
    </row>
    <row r="13" spans="1:7" ht="13.5">
      <c r="A13" s="119" t="s">
        <v>235</v>
      </c>
      <c r="B13" s="124" t="s">
        <v>11</v>
      </c>
      <c r="C13" s="124"/>
      <c r="D13" s="124"/>
      <c r="E13" s="124"/>
      <c r="F13" s="124"/>
      <c r="G13" s="123">
        <v>550</v>
      </c>
    </row>
    <row r="14" spans="1:7" ht="13.5">
      <c r="A14" s="119" t="s">
        <v>236</v>
      </c>
      <c r="B14" s="124" t="s">
        <v>11</v>
      </c>
      <c r="C14" s="124"/>
      <c r="D14" s="124"/>
      <c r="E14" s="124"/>
      <c r="F14" s="124"/>
      <c r="G14" s="123">
        <v>550</v>
      </c>
    </row>
    <row r="15" spans="1:7" ht="13.5">
      <c r="A15" s="119" t="s">
        <v>237</v>
      </c>
      <c r="B15" s="124" t="s">
        <v>11</v>
      </c>
      <c r="C15" s="124"/>
      <c r="D15" s="124"/>
      <c r="E15" s="124"/>
      <c r="F15" s="124"/>
      <c r="G15" s="123">
        <v>550</v>
      </c>
    </row>
    <row r="16" spans="1:7" ht="13.5">
      <c r="A16" s="119" t="s">
        <v>238</v>
      </c>
      <c r="B16" s="124" t="s">
        <v>11</v>
      </c>
      <c r="C16" s="124"/>
      <c r="D16" s="124"/>
      <c r="E16" s="124"/>
      <c r="F16" s="124"/>
      <c r="G16" s="123">
        <v>550</v>
      </c>
    </row>
    <row r="17" spans="1:7" ht="13.5">
      <c r="A17" s="119" t="s">
        <v>239</v>
      </c>
      <c r="B17" s="124" t="s">
        <v>11</v>
      </c>
      <c r="C17" s="124"/>
      <c r="D17" s="124"/>
      <c r="E17" s="124"/>
      <c r="F17" s="124"/>
      <c r="G17" s="123">
        <v>550</v>
      </c>
    </row>
    <row r="18" spans="1:7" ht="13.5">
      <c r="A18" s="119" t="s">
        <v>240</v>
      </c>
      <c r="B18" s="124" t="s">
        <v>11</v>
      </c>
      <c r="C18" s="124"/>
      <c r="D18" s="124"/>
      <c r="E18" s="124"/>
      <c r="F18" s="124"/>
      <c r="G18" s="123">
        <v>550</v>
      </c>
    </row>
    <row r="19" spans="1:7" ht="13.5">
      <c r="A19" s="119" t="s">
        <v>241</v>
      </c>
      <c r="B19" s="124" t="s">
        <v>11</v>
      </c>
      <c r="C19" s="124"/>
      <c r="D19" s="124"/>
      <c r="E19" s="124"/>
      <c r="F19" s="124"/>
      <c r="G19" s="123">
        <v>550</v>
      </c>
    </row>
    <row r="20" spans="1:7" ht="13.5">
      <c r="A20" s="119" t="s">
        <v>242</v>
      </c>
      <c r="B20" s="124" t="s">
        <v>11</v>
      </c>
      <c r="C20" s="124"/>
      <c r="D20" s="124"/>
      <c r="E20" s="124"/>
      <c r="F20" s="124"/>
      <c r="G20" s="123">
        <v>550</v>
      </c>
    </row>
    <row r="21" spans="1:7" ht="13.5">
      <c r="A21" s="119" t="s">
        <v>243</v>
      </c>
      <c r="B21" s="124" t="s">
        <v>11</v>
      </c>
      <c r="C21" s="124"/>
      <c r="D21" s="124"/>
      <c r="E21" s="124"/>
      <c r="F21" s="124"/>
      <c r="G21" s="123">
        <v>550</v>
      </c>
    </row>
    <row r="22" spans="1:7" ht="13.5">
      <c r="A22" s="119" t="s">
        <v>244</v>
      </c>
      <c r="B22" s="124" t="s">
        <v>11</v>
      </c>
      <c r="C22" s="124"/>
      <c r="D22" s="124"/>
      <c r="E22" s="124"/>
      <c r="F22" s="124"/>
      <c r="G22" s="123">
        <v>550</v>
      </c>
    </row>
    <row r="23" spans="1:7" ht="13.5">
      <c r="A23" s="119" t="s">
        <v>245</v>
      </c>
      <c r="B23" s="124" t="s">
        <v>12</v>
      </c>
      <c r="C23" s="124"/>
      <c r="D23" s="124"/>
      <c r="E23" s="124"/>
      <c r="F23" s="124"/>
      <c r="G23" s="123">
        <v>450</v>
      </c>
    </row>
    <row r="24" spans="1:7" ht="13.5">
      <c r="A24" s="119" t="s">
        <v>246</v>
      </c>
      <c r="B24" s="124" t="s">
        <v>12</v>
      </c>
      <c r="C24" s="124"/>
      <c r="D24" s="124"/>
      <c r="E24" s="124"/>
      <c r="F24" s="124"/>
      <c r="G24" s="123">
        <v>450</v>
      </c>
    </row>
    <row r="25" spans="1:7" ht="13.5">
      <c r="A25" s="119" t="s">
        <v>247</v>
      </c>
      <c r="B25" s="124" t="s">
        <v>12</v>
      </c>
      <c r="C25" s="124"/>
      <c r="D25" s="124"/>
      <c r="E25" s="124"/>
      <c r="F25" s="124"/>
      <c r="G25" s="123">
        <v>450</v>
      </c>
    </row>
    <row r="26" spans="1:7" ht="13.5">
      <c r="A26" s="119" t="s">
        <v>248</v>
      </c>
      <c r="B26" s="124" t="s">
        <v>12</v>
      </c>
      <c r="C26" s="124"/>
      <c r="D26" s="124"/>
      <c r="E26" s="124"/>
      <c r="F26" s="124"/>
      <c r="G26" s="123">
        <v>450</v>
      </c>
    </row>
    <row r="27" spans="1:7" ht="13.5">
      <c r="A27" s="119" t="s">
        <v>249</v>
      </c>
      <c r="B27" s="122" t="s">
        <v>7</v>
      </c>
      <c r="C27" s="122"/>
      <c r="D27" s="122"/>
      <c r="E27" s="122"/>
      <c r="F27" s="122"/>
      <c r="G27" s="123">
        <v>3550</v>
      </c>
    </row>
    <row r="28" spans="1:7" ht="13.5">
      <c r="A28" s="119" t="s">
        <v>250</v>
      </c>
      <c r="B28" s="124" t="s">
        <v>8</v>
      </c>
      <c r="C28" s="124"/>
      <c r="D28" s="124"/>
      <c r="E28" s="124"/>
      <c r="F28" s="124"/>
      <c r="G28" s="123">
        <v>1800</v>
      </c>
    </row>
    <row r="29" spans="1:7" ht="13.5">
      <c r="A29" s="119" t="s">
        <v>251</v>
      </c>
      <c r="B29" s="124" t="s">
        <v>10</v>
      </c>
      <c r="C29" s="124"/>
      <c r="D29" s="124"/>
      <c r="E29" s="124"/>
      <c r="F29" s="124"/>
      <c r="G29" s="123">
        <v>1490</v>
      </c>
    </row>
    <row r="30" spans="1:7" ht="13.5">
      <c r="A30" s="119" t="s">
        <v>252</v>
      </c>
      <c r="B30" s="124" t="s">
        <v>9</v>
      </c>
      <c r="C30" s="124"/>
      <c r="D30" s="124"/>
      <c r="E30" s="124"/>
      <c r="F30" s="124"/>
      <c r="G30" s="123">
        <v>2476</v>
      </c>
    </row>
    <row r="31" spans="1:7" ht="13.5">
      <c r="A31" s="119" t="s">
        <v>253</v>
      </c>
      <c r="B31" s="124" t="s">
        <v>13</v>
      </c>
      <c r="C31" s="124"/>
      <c r="D31" s="124"/>
      <c r="E31" s="124"/>
      <c r="F31" s="124"/>
      <c r="G31" s="123">
        <v>1550</v>
      </c>
    </row>
    <row r="32" spans="1:7" ht="13.5">
      <c r="A32" s="119" t="s">
        <v>254</v>
      </c>
      <c r="B32" s="122" t="s">
        <v>7</v>
      </c>
      <c r="C32" s="122"/>
      <c r="D32" s="122"/>
      <c r="E32" s="122"/>
      <c r="F32" s="122"/>
      <c r="G32" s="123">
        <v>3550</v>
      </c>
    </row>
    <row r="33" spans="1:7" ht="13.5">
      <c r="A33" s="119" t="s">
        <v>255</v>
      </c>
      <c r="B33" s="124" t="s">
        <v>12</v>
      </c>
      <c r="C33" s="124"/>
      <c r="D33" s="124"/>
      <c r="E33" s="124"/>
      <c r="F33" s="124"/>
      <c r="G33" s="123">
        <v>450</v>
      </c>
    </row>
    <row r="34" spans="1:7" ht="13.5">
      <c r="A34" s="119" t="s">
        <v>256</v>
      </c>
      <c r="B34" s="124" t="s">
        <v>12</v>
      </c>
      <c r="C34" s="124"/>
      <c r="D34" s="124"/>
      <c r="E34" s="124"/>
      <c r="F34" s="124"/>
      <c r="G34" s="123">
        <v>450</v>
      </c>
    </row>
    <row r="35" spans="1:7" ht="13.5">
      <c r="A35" s="119" t="s">
        <v>257</v>
      </c>
      <c r="B35" s="124" t="s">
        <v>10</v>
      </c>
      <c r="C35" s="124"/>
      <c r="D35" s="124"/>
      <c r="E35" s="124"/>
      <c r="F35" s="124"/>
      <c r="G35" s="123">
        <v>1490</v>
      </c>
    </row>
    <row r="36" spans="1:7" ht="13.5">
      <c r="A36" s="119" t="s">
        <v>258</v>
      </c>
      <c r="B36" s="124" t="s">
        <v>12</v>
      </c>
      <c r="C36" s="124"/>
      <c r="D36" s="124"/>
      <c r="E36" s="124"/>
      <c r="F36" s="124"/>
      <c r="G36" s="123">
        <v>450</v>
      </c>
    </row>
    <row r="37" spans="1:7" ht="13.5">
      <c r="A37" s="119" t="s">
        <v>259</v>
      </c>
      <c r="B37" s="122" t="s">
        <v>7</v>
      </c>
      <c r="C37" s="122"/>
      <c r="D37" s="122"/>
      <c r="E37" s="122"/>
      <c r="F37" s="122"/>
      <c r="G37" s="123">
        <v>3550</v>
      </c>
    </row>
    <row r="38" spans="1:7" ht="13.5">
      <c r="A38" s="119" t="s">
        <v>260</v>
      </c>
      <c r="B38" s="124" t="s">
        <v>8</v>
      </c>
      <c r="C38" s="124"/>
      <c r="D38" s="124"/>
      <c r="E38" s="124"/>
      <c r="F38" s="124"/>
      <c r="G38" s="123">
        <v>1800</v>
      </c>
    </row>
    <row r="39" spans="1:7" ht="13.5">
      <c r="A39" s="119" t="s">
        <v>261</v>
      </c>
      <c r="B39" s="124" t="s">
        <v>12</v>
      </c>
      <c r="C39" s="124"/>
      <c r="D39" s="124"/>
      <c r="E39" s="124"/>
      <c r="F39" s="124"/>
      <c r="G39" s="123">
        <v>450</v>
      </c>
    </row>
    <row r="40" spans="1:7" ht="13.5">
      <c r="A40" s="119" t="s">
        <v>262</v>
      </c>
      <c r="B40" s="124" t="s">
        <v>9</v>
      </c>
      <c r="C40" s="124"/>
      <c r="D40" s="124"/>
      <c r="E40" s="124"/>
      <c r="F40" s="124"/>
      <c r="G40" s="123">
        <v>3150</v>
      </c>
    </row>
    <row r="41" spans="1:7" ht="13.5">
      <c r="A41" s="119" t="s">
        <v>263</v>
      </c>
      <c r="B41" s="124" t="s">
        <v>14</v>
      </c>
      <c r="C41" s="124"/>
      <c r="D41" s="124"/>
      <c r="E41" s="124"/>
      <c r="F41" s="124"/>
      <c r="G41" s="123">
        <v>8800</v>
      </c>
    </row>
    <row r="42" spans="1:7" ht="13.5">
      <c r="A42" s="119" t="s">
        <v>264</v>
      </c>
      <c r="B42" s="124" t="s">
        <v>13</v>
      </c>
      <c r="C42" s="124"/>
      <c r="D42" s="124"/>
      <c r="E42" s="124"/>
      <c r="F42" s="124"/>
      <c r="G42" s="123">
        <v>1550</v>
      </c>
    </row>
    <row r="43" spans="1:7" ht="13.5">
      <c r="A43" s="119" t="s">
        <v>265</v>
      </c>
      <c r="B43" s="124" t="s">
        <v>10</v>
      </c>
      <c r="C43" s="124"/>
      <c r="D43" s="124"/>
      <c r="E43" s="124"/>
      <c r="F43" s="124"/>
      <c r="G43" s="123">
        <v>1490</v>
      </c>
    </row>
    <row r="44" spans="1:7" ht="13.5">
      <c r="A44" s="119" t="s">
        <v>266</v>
      </c>
      <c r="B44" s="122" t="s">
        <v>7</v>
      </c>
      <c r="C44" s="122"/>
      <c r="D44" s="122"/>
      <c r="E44" s="122"/>
      <c r="F44" s="122"/>
      <c r="G44" s="123">
        <v>3550</v>
      </c>
    </row>
    <row r="45" spans="1:7" ht="13.5">
      <c r="A45" s="119" t="s">
        <v>267</v>
      </c>
      <c r="B45" s="124" t="s">
        <v>10</v>
      </c>
      <c r="C45" s="124"/>
      <c r="D45" s="124"/>
      <c r="E45" s="124"/>
      <c r="F45" s="124"/>
      <c r="G45" s="123">
        <v>1490</v>
      </c>
    </row>
    <row r="46" spans="1:7" ht="13.5">
      <c r="A46" s="119" t="s">
        <v>268</v>
      </c>
      <c r="B46" s="124" t="s">
        <v>12</v>
      </c>
      <c r="C46" s="124"/>
      <c r="D46" s="124"/>
      <c r="E46" s="124"/>
      <c r="F46" s="124"/>
      <c r="G46" s="123">
        <v>450</v>
      </c>
    </row>
    <row r="47" spans="1:7" ht="13.5">
      <c r="A47" s="119" t="s">
        <v>269</v>
      </c>
      <c r="B47" s="124" t="s">
        <v>12</v>
      </c>
      <c r="C47" s="124"/>
      <c r="D47" s="124"/>
      <c r="E47" s="124"/>
      <c r="F47" s="124"/>
      <c r="G47" s="123">
        <v>450</v>
      </c>
    </row>
    <row r="48" spans="1:7" ht="13.5">
      <c r="A48" s="119" t="s">
        <v>270</v>
      </c>
      <c r="B48" s="124" t="s">
        <v>9</v>
      </c>
      <c r="C48" s="124"/>
      <c r="D48" s="124"/>
      <c r="E48" s="124"/>
      <c r="F48" s="124"/>
      <c r="G48" s="123">
        <v>3150</v>
      </c>
    </row>
    <row r="49" spans="1:7" ht="13.5">
      <c r="A49" s="119" t="s">
        <v>271</v>
      </c>
      <c r="B49" s="124" t="s">
        <v>10</v>
      </c>
      <c r="C49" s="124"/>
      <c r="D49" s="124"/>
      <c r="E49" s="124"/>
      <c r="F49" s="124"/>
      <c r="G49" s="123">
        <v>1490</v>
      </c>
    </row>
    <row r="50" spans="1:7" ht="13.5">
      <c r="A50" s="119" t="s">
        <v>272</v>
      </c>
      <c r="B50" s="124"/>
      <c r="C50" s="124"/>
      <c r="D50" s="124"/>
      <c r="E50" s="124"/>
      <c r="F50" s="124"/>
      <c r="G50" s="123"/>
    </row>
    <row r="51" spans="1:7" ht="13.5">
      <c r="A51" s="119" t="s">
        <v>273</v>
      </c>
      <c r="B51" s="122" t="s">
        <v>15</v>
      </c>
      <c r="C51" s="122"/>
      <c r="D51" s="122"/>
      <c r="E51" s="122"/>
      <c r="F51" s="122"/>
      <c r="G51" s="123">
        <v>8300</v>
      </c>
    </row>
    <row r="52" spans="1:7" ht="13.5">
      <c r="A52" s="119" t="s">
        <v>274</v>
      </c>
      <c r="B52" s="122" t="s">
        <v>7</v>
      </c>
      <c r="C52" s="122"/>
      <c r="D52" s="122"/>
      <c r="E52" s="122"/>
      <c r="F52" s="122"/>
      <c r="G52" s="123">
        <v>3550</v>
      </c>
    </row>
    <row r="53" spans="1:7" ht="13.5">
      <c r="A53" s="119" t="s">
        <v>275</v>
      </c>
      <c r="B53" s="124" t="s">
        <v>11</v>
      </c>
      <c r="C53" s="124"/>
      <c r="D53" s="124"/>
      <c r="E53" s="124"/>
      <c r="F53" s="124"/>
      <c r="G53" s="123">
        <v>550</v>
      </c>
    </row>
    <row r="54" spans="1:7" ht="13.5">
      <c r="A54" s="119" t="s">
        <v>276</v>
      </c>
      <c r="B54" s="124" t="s">
        <v>11</v>
      </c>
      <c r="C54" s="124"/>
      <c r="D54" s="124"/>
      <c r="E54" s="124"/>
      <c r="F54" s="124"/>
      <c r="G54" s="123">
        <v>550</v>
      </c>
    </row>
    <row r="55" spans="1:7" ht="13.5">
      <c r="A55" s="119" t="s">
        <v>277</v>
      </c>
      <c r="B55" s="124" t="s">
        <v>10</v>
      </c>
      <c r="C55" s="124"/>
      <c r="D55" s="124"/>
      <c r="E55" s="124"/>
      <c r="F55" s="124"/>
      <c r="G55" s="123">
        <v>1490</v>
      </c>
    </row>
    <row r="56" spans="1:7" ht="13.5">
      <c r="A56" s="119" t="s">
        <v>278</v>
      </c>
      <c r="B56" s="124" t="s">
        <v>9</v>
      </c>
      <c r="C56" s="124"/>
      <c r="D56" s="124"/>
      <c r="E56" s="124"/>
      <c r="F56" s="124"/>
      <c r="G56" s="123">
        <v>3150</v>
      </c>
    </row>
    <row r="57" spans="1:7" ht="13.5">
      <c r="A57" s="119" t="s">
        <v>279</v>
      </c>
      <c r="B57" s="124" t="s">
        <v>9</v>
      </c>
      <c r="C57" s="124"/>
      <c r="D57" s="124"/>
      <c r="E57" s="124"/>
      <c r="F57" s="124"/>
      <c r="G57" s="123">
        <v>3150</v>
      </c>
    </row>
    <row r="58" spans="1:7" ht="13.5">
      <c r="A58" s="119" t="s">
        <v>280</v>
      </c>
      <c r="B58" s="124" t="s">
        <v>12</v>
      </c>
      <c r="C58" s="124"/>
      <c r="D58" s="124"/>
      <c r="E58" s="124"/>
      <c r="F58" s="124"/>
      <c r="G58" s="123">
        <v>450</v>
      </c>
    </row>
    <row r="59" spans="1:7" ht="13.5">
      <c r="A59" s="119" t="s">
        <v>281</v>
      </c>
      <c r="B59" s="124" t="s">
        <v>12</v>
      </c>
      <c r="C59" s="124"/>
      <c r="D59" s="124"/>
      <c r="E59" s="124"/>
      <c r="F59" s="124"/>
      <c r="G59" s="123">
        <v>450</v>
      </c>
    </row>
    <row r="60" spans="1:7" ht="13.5">
      <c r="A60" s="119" t="s">
        <v>282</v>
      </c>
      <c r="B60" s="122" t="s">
        <v>7</v>
      </c>
      <c r="C60" s="122"/>
      <c r="D60" s="122"/>
      <c r="E60" s="122"/>
      <c r="F60" s="122"/>
      <c r="G60" s="123">
        <v>3550</v>
      </c>
    </row>
    <row r="61" spans="1:7" ht="13.5">
      <c r="A61" s="119" t="s">
        <v>283</v>
      </c>
      <c r="B61" s="124" t="s">
        <v>10</v>
      </c>
      <c r="C61" s="124"/>
      <c r="D61" s="124"/>
      <c r="E61" s="124"/>
      <c r="F61" s="124"/>
      <c r="G61" s="123">
        <v>1490</v>
      </c>
    </row>
    <row r="62" spans="1:7" ht="13.5">
      <c r="A62" s="119" t="s">
        <v>284</v>
      </c>
      <c r="B62" s="124" t="s">
        <v>16</v>
      </c>
      <c r="C62" s="124"/>
      <c r="D62" s="124"/>
      <c r="E62" s="124"/>
      <c r="F62" s="124"/>
      <c r="G62" s="123">
        <v>12500</v>
      </c>
    </row>
    <row r="63" spans="1:7" ht="13.5">
      <c r="A63" s="119" t="s">
        <v>285</v>
      </c>
      <c r="B63" s="124" t="s">
        <v>17</v>
      </c>
      <c r="C63" s="124"/>
      <c r="D63" s="124"/>
      <c r="E63" s="124"/>
      <c r="F63" s="124"/>
      <c r="G63" s="123">
        <v>3078</v>
      </c>
    </row>
    <row r="64" spans="1:7" ht="13.5">
      <c r="A64" s="119" t="s">
        <v>286</v>
      </c>
      <c r="B64" s="124" t="s">
        <v>18</v>
      </c>
      <c r="C64" s="124"/>
      <c r="D64" s="124"/>
      <c r="E64" s="124"/>
      <c r="F64" s="124"/>
      <c r="G64" s="123">
        <v>1877.03</v>
      </c>
    </row>
    <row r="65" spans="1:7" ht="13.5">
      <c r="A65" s="119" t="s">
        <v>287</v>
      </c>
      <c r="B65" s="124" t="s">
        <v>19</v>
      </c>
      <c r="C65" s="124"/>
      <c r="D65" s="124"/>
      <c r="E65" s="124"/>
      <c r="F65" s="124"/>
      <c r="G65" s="123">
        <v>1618</v>
      </c>
    </row>
    <row r="66" spans="1:7" ht="13.5">
      <c r="A66" s="119" t="s">
        <v>288</v>
      </c>
      <c r="B66" s="124" t="s">
        <v>20</v>
      </c>
      <c r="C66" s="124"/>
      <c r="D66" s="124"/>
      <c r="E66" s="124"/>
      <c r="F66" s="124"/>
      <c r="G66" s="123">
        <v>8500</v>
      </c>
    </row>
    <row r="67" spans="1:7" ht="13.5">
      <c r="A67" s="119" t="s">
        <v>289</v>
      </c>
      <c r="B67" s="124" t="s">
        <v>16</v>
      </c>
      <c r="C67" s="124"/>
      <c r="D67" s="124"/>
      <c r="E67" s="124"/>
      <c r="F67" s="124"/>
      <c r="G67" s="123">
        <v>11800</v>
      </c>
    </row>
    <row r="68" spans="1:7" ht="13.5">
      <c r="A68" s="119" t="s">
        <v>290</v>
      </c>
      <c r="B68" s="124" t="s">
        <v>21</v>
      </c>
      <c r="C68" s="124"/>
      <c r="D68" s="124"/>
      <c r="E68" s="124"/>
      <c r="F68" s="124"/>
      <c r="G68" s="123">
        <v>5270</v>
      </c>
    </row>
    <row r="69" spans="1:7" ht="13.5">
      <c r="A69" s="119" t="s">
        <v>291</v>
      </c>
      <c r="B69" s="124" t="s">
        <v>22</v>
      </c>
      <c r="C69" s="124"/>
      <c r="D69" s="124"/>
      <c r="E69" s="124"/>
      <c r="F69" s="124"/>
      <c r="G69" s="123">
        <v>1113</v>
      </c>
    </row>
    <row r="70" spans="1:7" ht="13.5">
      <c r="A70" s="119" t="s">
        <v>292</v>
      </c>
      <c r="B70" s="124" t="s">
        <v>23</v>
      </c>
      <c r="C70" s="124"/>
      <c r="D70" s="124"/>
      <c r="E70" s="124"/>
      <c r="F70" s="124"/>
      <c r="G70" s="123">
        <v>229</v>
      </c>
    </row>
    <row r="71" spans="1:7" ht="13.5" hidden="1">
      <c r="A71" s="119" t="s">
        <v>293</v>
      </c>
      <c r="B71" s="124" t="s">
        <v>24</v>
      </c>
      <c r="C71" s="124"/>
      <c r="D71" s="124"/>
      <c r="E71" s="124"/>
      <c r="F71" s="124"/>
      <c r="G71" s="123">
        <v>-34147.42</v>
      </c>
    </row>
    <row r="72" spans="1:7" ht="13.5">
      <c r="A72" s="119" t="s">
        <v>294</v>
      </c>
      <c r="B72" s="124" t="s">
        <v>25</v>
      </c>
      <c r="C72" s="124"/>
      <c r="D72" s="124"/>
      <c r="E72" s="124"/>
      <c r="F72" s="124"/>
      <c r="G72" s="123">
        <v>1293.1</v>
      </c>
    </row>
    <row r="73" spans="1:7" ht="13.5">
      <c r="A73" s="119" t="s">
        <v>295</v>
      </c>
      <c r="B73" s="124" t="s">
        <v>27</v>
      </c>
      <c r="C73" s="124"/>
      <c r="D73" s="124"/>
      <c r="E73" s="124"/>
      <c r="F73" s="124"/>
      <c r="G73" s="123">
        <v>18103.45</v>
      </c>
    </row>
    <row r="74" spans="1:7" ht="13.5">
      <c r="A74" s="119" t="s">
        <v>296</v>
      </c>
      <c r="B74" s="122" t="s">
        <v>28</v>
      </c>
      <c r="C74" s="122"/>
      <c r="D74" s="122"/>
      <c r="E74" s="122"/>
      <c r="F74" s="122"/>
      <c r="G74" s="123">
        <f>918*1.16</f>
        <v>1064.8799999999999</v>
      </c>
    </row>
    <row r="75" spans="1:7" ht="13.5">
      <c r="A75" s="119" t="s">
        <v>297</v>
      </c>
      <c r="B75" s="122" t="s">
        <v>28</v>
      </c>
      <c r="C75" s="122"/>
      <c r="D75" s="122"/>
      <c r="E75" s="122"/>
      <c r="F75" s="122"/>
      <c r="G75" s="123">
        <f>1170*1.16</f>
        <v>1357.1999999999998</v>
      </c>
    </row>
    <row r="76" spans="1:7" ht="13.5">
      <c r="A76" s="119" t="s">
        <v>298</v>
      </c>
      <c r="B76" s="122" t="s">
        <v>28</v>
      </c>
      <c r="C76" s="122"/>
      <c r="D76" s="122"/>
      <c r="E76" s="122"/>
      <c r="F76" s="122"/>
      <c r="G76" s="123">
        <f>1170*1.16</f>
        <v>1357.1999999999998</v>
      </c>
    </row>
    <row r="77" spans="1:7" ht="13.5">
      <c r="A77" s="119" t="s">
        <v>299</v>
      </c>
      <c r="B77" s="122" t="s">
        <v>28</v>
      </c>
      <c r="C77" s="122"/>
      <c r="D77" s="122"/>
      <c r="E77" s="122"/>
      <c r="F77" s="122"/>
      <c r="G77" s="123">
        <f>1170*1.16</f>
        <v>1357.1999999999998</v>
      </c>
    </row>
    <row r="78" spans="1:7" ht="13.5">
      <c r="A78" s="119" t="s">
        <v>300</v>
      </c>
      <c r="B78" s="122" t="s">
        <v>29</v>
      </c>
      <c r="C78" s="122"/>
      <c r="D78" s="122"/>
      <c r="E78" s="122"/>
      <c r="F78" s="122"/>
      <c r="G78" s="123">
        <f>4580*1.16</f>
        <v>5312.799999999999</v>
      </c>
    </row>
    <row r="79" spans="1:7" ht="13.5">
      <c r="A79" s="119" t="s">
        <v>301</v>
      </c>
      <c r="B79" s="124" t="s">
        <v>30</v>
      </c>
      <c r="C79" s="124"/>
      <c r="D79" s="124"/>
      <c r="E79" s="124"/>
      <c r="F79" s="124"/>
      <c r="G79" s="123">
        <v>614.84</v>
      </c>
    </row>
    <row r="80" spans="1:7" ht="13.5">
      <c r="A80" s="119" t="s">
        <v>302</v>
      </c>
      <c r="B80" s="125" t="s">
        <v>31</v>
      </c>
      <c r="C80" s="125"/>
      <c r="D80" s="125"/>
      <c r="E80" s="125"/>
      <c r="F80" s="125"/>
      <c r="G80" s="126">
        <v>1523.99</v>
      </c>
    </row>
    <row r="81" spans="1:7" ht="13.5">
      <c r="A81" s="119" t="s">
        <v>303</v>
      </c>
      <c r="B81" s="125" t="s">
        <v>33</v>
      </c>
      <c r="C81" s="125"/>
      <c r="D81" s="125"/>
      <c r="E81" s="125"/>
      <c r="F81" s="125"/>
      <c r="G81" s="126">
        <v>4568.24</v>
      </c>
    </row>
    <row r="82" spans="1:7" ht="13.5">
      <c r="A82" s="119" t="s">
        <v>304</v>
      </c>
      <c r="B82" s="125" t="s">
        <v>34</v>
      </c>
      <c r="C82" s="125"/>
      <c r="D82" s="125"/>
      <c r="E82" s="125"/>
      <c r="F82" s="125"/>
      <c r="G82" s="126">
        <v>3990</v>
      </c>
    </row>
    <row r="83" spans="1:7" ht="13.5">
      <c r="A83" s="119" t="s">
        <v>305</v>
      </c>
      <c r="B83" s="125" t="s">
        <v>36</v>
      </c>
      <c r="C83" s="125"/>
      <c r="D83" s="125"/>
      <c r="E83" s="125"/>
      <c r="F83" s="125"/>
      <c r="G83" s="126">
        <v>19140</v>
      </c>
    </row>
    <row r="84" spans="1:7" ht="13.5">
      <c r="A84" s="119" t="s">
        <v>306</v>
      </c>
      <c r="B84" s="125" t="s">
        <v>177</v>
      </c>
      <c r="C84" s="125"/>
      <c r="D84" s="125"/>
      <c r="E84" s="125"/>
      <c r="F84" s="125"/>
      <c r="G84" s="126">
        <v>1250</v>
      </c>
    </row>
    <row r="85" spans="1:7" ht="13.5">
      <c r="A85" s="119" t="s">
        <v>307</v>
      </c>
      <c r="B85" s="125" t="s">
        <v>178</v>
      </c>
      <c r="C85" s="125"/>
      <c r="D85" s="125"/>
      <c r="E85" s="125"/>
      <c r="F85" s="125"/>
      <c r="G85" s="126">
        <v>18328</v>
      </c>
    </row>
    <row r="86" spans="1:7" ht="27.75" customHeight="1">
      <c r="A86" s="119" t="s">
        <v>308</v>
      </c>
      <c r="B86" s="127" t="s">
        <v>208</v>
      </c>
      <c r="C86" s="127"/>
      <c r="D86" s="127"/>
      <c r="E86" s="127"/>
      <c r="F86" s="127"/>
      <c r="G86" s="128">
        <v>4496.24</v>
      </c>
    </row>
    <row r="87" spans="1:8" ht="27.75" customHeight="1">
      <c r="A87" s="119" t="s">
        <v>544</v>
      </c>
      <c r="B87" s="127" t="s">
        <v>529</v>
      </c>
      <c r="C87" s="127"/>
      <c r="D87" s="127"/>
      <c r="E87" s="127"/>
      <c r="F87" s="127"/>
      <c r="G87" s="128">
        <v>2784</v>
      </c>
      <c r="H87" s="58"/>
    </row>
    <row r="88" spans="1:8" ht="27.75" customHeight="1">
      <c r="A88" s="119" t="s">
        <v>612</v>
      </c>
      <c r="B88" s="12" t="s">
        <v>592</v>
      </c>
      <c r="C88" s="127"/>
      <c r="D88" s="127"/>
      <c r="E88" s="127"/>
      <c r="F88" s="127"/>
      <c r="G88" s="128">
        <v>2552</v>
      </c>
      <c r="H88" s="58"/>
    </row>
    <row r="89" spans="1:8" ht="27.75" customHeight="1">
      <c r="A89" s="119" t="s">
        <v>631</v>
      </c>
      <c r="B89" s="12" t="s">
        <v>632</v>
      </c>
      <c r="C89" s="127"/>
      <c r="D89" s="127"/>
      <c r="E89" s="127"/>
      <c r="F89" s="127"/>
      <c r="G89" s="128">
        <v>5499</v>
      </c>
      <c r="H89" s="58"/>
    </row>
    <row r="90" spans="1:7" ht="13.5">
      <c r="A90" s="119"/>
      <c r="B90" s="129" t="s">
        <v>168</v>
      </c>
      <c r="C90" s="129"/>
      <c r="D90" s="129"/>
      <c r="E90" s="129"/>
      <c r="F90" s="129"/>
      <c r="G90" s="121"/>
    </row>
    <row r="91" spans="1:7" ht="13.5">
      <c r="A91" s="119" t="s">
        <v>309</v>
      </c>
      <c r="B91" s="130" t="s">
        <v>42</v>
      </c>
      <c r="C91" s="130"/>
      <c r="D91" s="130"/>
      <c r="E91" s="130"/>
      <c r="F91" s="130"/>
      <c r="G91" s="131">
        <v>6300</v>
      </c>
    </row>
    <row r="92" spans="1:7" ht="13.5">
      <c r="A92" s="119" t="s">
        <v>310</v>
      </c>
      <c r="B92" s="132" t="s">
        <v>43</v>
      </c>
      <c r="C92" s="132"/>
      <c r="D92" s="132"/>
      <c r="E92" s="132"/>
      <c r="F92" s="132"/>
      <c r="G92" s="131">
        <v>1950</v>
      </c>
    </row>
    <row r="93" spans="1:7" ht="13.5">
      <c r="A93" s="119" t="s">
        <v>311</v>
      </c>
      <c r="B93" s="130" t="s">
        <v>44</v>
      </c>
      <c r="C93" s="130"/>
      <c r="D93" s="130"/>
      <c r="E93" s="130"/>
      <c r="F93" s="130"/>
      <c r="G93" s="131">
        <v>157.6</v>
      </c>
    </row>
    <row r="94" spans="1:7" ht="13.5">
      <c r="A94" s="119" t="s">
        <v>312</v>
      </c>
      <c r="B94" s="132" t="s">
        <v>45</v>
      </c>
      <c r="C94" s="132"/>
      <c r="D94" s="132"/>
      <c r="E94" s="132"/>
      <c r="F94" s="132"/>
      <c r="G94" s="131">
        <v>680</v>
      </c>
    </row>
    <row r="95" spans="1:7" ht="13.5">
      <c r="A95" s="119" t="s">
        <v>313</v>
      </c>
      <c r="B95" s="132" t="s">
        <v>46</v>
      </c>
      <c r="C95" s="132"/>
      <c r="D95" s="132"/>
      <c r="E95" s="132"/>
      <c r="F95" s="132"/>
      <c r="G95" s="131">
        <v>4200</v>
      </c>
    </row>
    <row r="96" spans="1:7" ht="13.5">
      <c r="A96" s="119" t="s">
        <v>314</v>
      </c>
      <c r="B96" s="130" t="s">
        <v>42</v>
      </c>
      <c r="C96" s="130"/>
      <c r="D96" s="130"/>
      <c r="E96" s="130"/>
      <c r="F96" s="130"/>
      <c r="G96" s="131">
        <v>6300</v>
      </c>
    </row>
    <row r="97" spans="1:7" ht="13.5">
      <c r="A97" s="119" t="s">
        <v>315</v>
      </c>
      <c r="B97" s="132" t="s">
        <v>43</v>
      </c>
      <c r="C97" s="132"/>
      <c r="D97" s="132"/>
      <c r="E97" s="132"/>
      <c r="F97" s="132"/>
      <c r="G97" s="131">
        <v>1950</v>
      </c>
    </row>
    <row r="98" spans="1:7" ht="13.5">
      <c r="A98" s="119" t="s">
        <v>316</v>
      </c>
      <c r="B98" s="130" t="s">
        <v>44</v>
      </c>
      <c r="C98" s="130"/>
      <c r="D98" s="130"/>
      <c r="E98" s="130"/>
      <c r="F98" s="130"/>
      <c r="G98" s="131">
        <v>157.6</v>
      </c>
    </row>
    <row r="99" spans="1:7" ht="13.5">
      <c r="A99" s="119" t="s">
        <v>317</v>
      </c>
      <c r="B99" s="130" t="s">
        <v>45</v>
      </c>
      <c r="C99" s="130"/>
      <c r="D99" s="130"/>
      <c r="E99" s="130"/>
      <c r="F99" s="130"/>
      <c r="G99" s="131">
        <v>680</v>
      </c>
    </row>
    <row r="100" spans="1:7" ht="13.5">
      <c r="A100" s="119" t="s">
        <v>318</v>
      </c>
      <c r="B100" s="130" t="s">
        <v>42</v>
      </c>
      <c r="C100" s="130"/>
      <c r="D100" s="130"/>
      <c r="E100" s="130"/>
      <c r="F100" s="130"/>
      <c r="G100" s="131">
        <v>6300</v>
      </c>
    </row>
    <row r="101" spans="1:7" ht="13.5">
      <c r="A101" s="119" t="s">
        <v>319</v>
      </c>
      <c r="B101" s="132" t="s">
        <v>43</v>
      </c>
      <c r="C101" s="132"/>
      <c r="D101" s="132"/>
      <c r="E101" s="132"/>
      <c r="F101" s="132"/>
      <c r="G101" s="131">
        <v>1950</v>
      </c>
    </row>
    <row r="102" spans="1:7" ht="13.5">
      <c r="A102" s="119" t="s">
        <v>320</v>
      </c>
      <c r="B102" s="130" t="s">
        <v>44</v>
      </c>
      <c r="C102" s="130"/>
      <c r="D102" s="130"/>
      <c r="E102" s="130"/>
      <c r="F102" s="130"/>
      <c r="G102" s="131">
        <v>157.6</v>
      </c>
    </row>
    <row r="103" spans="1:7" ht="13.5">
      <c r="A103" s="119" t="s">
        <v>321</v>
      </c>
      <c r="B103" s="132" t="s">
        <v>47</v>
      </c>
      <c r="C103" s="132"/>
      <c r="D103" s="132"/>
      <c r="E103" s="132"/>
      <c r="F103" s="132"/>
      <c r="G103" s="131">
        <v>19630.65</v>
      </c>
    </row>
    <row r="104" spans="1:7" ht="13.5">
      <c r="A104" s="119" t="s">
        <v>322</v>
      </c>
      <c r="B104" s="132" t="s">
        <v>48</v>
      </c>
      <c r="C104" s="132"/>
      <c r="D104" s="132"/>
      <c r="E104" s="132"/>
      <c r="F104" s="132"/>
      <c r="G104" s="131">
        <v>1950</v>
      </c>
    </row>
    <row r="105" spans="1:7" ht="13.5">
      <c r="A105" s="119" t="s">
        <v>323</v>
      </c>
      <c r="B105" s="130" t="s">
        <v>45</v>
      </c>
      <c r="C105" s="130"/>
      <c r="D105" s="130"/>
      <c r="E105" s="130"/>
      <c r="F105" s="130"/>
      <c r="G105" s="131">
        <v>680</v>
      </c>
    </row>
    <row r="106" spans="1:7" ht="13.5">
      <c r="A106" s="119" t="s">
        <v>324</v>
      </c>
      <c r="B106" s="130" t="s">
        <v>49</v>
      </c>
      <c r="C106" s="130"/>
      <c r="D106" s="130"/>
      <c r="E106" s="130"/>
      <c r="F106" s="130"/>
      <c r="G106" s="131">
        <v>6300</v>
      </c>
    </row>
    <row r="107" spans="1:7" ht="13.5">
      <c r="A107" s="119" t="s">
        <v>325</v>
      </c>
      <c r="B107" s="132" t="s">
        <v>50</v>
      </c>
      <c r="C107" s="132"/>
      <c r="D107" s="132"/>
      <c r="E107" s="132"/>
      <c r="F107" s="132"/>
      <c r="G107" s="131">
        <v>1950</v>
      </c>
    </row>
    <row r="108" spans="1:7" ht="13.5">
      <c r="A108" s="119" t="s">
        <v>326</v>
      </c>
      <c r="B108" s="130" t="s">
        <v>44</v>
      </c>
      <c r="C108" s="130"/>
      <c r="D108" s="130"/>
      <c r="E108" s="130"/>
      <c r="F108" s="130"/>
      <c r="G108" s="131">
        <v>157.6</v>
      </c>
    </row>
    <row r="109" spans="1:7" ht="13.5">
      <c r="A109" s="119" t="s">
        <v>327</v>
      </c>
      <c r="B109" s="130" t="s">
        <v>45</v>
      </c>
      <c r="C109" s="130"/>
      <c r="D109" s="130"/>
      <c r="E109" s="130"/>
      <c r="F109" s="130"/>
      <c r="G109" s="131">
        <v>680</v>
      </c>
    </row>
    <row r="110" spans="1:7" ht="13.5">
      <c r="A110" s="119" t="s">
        <v>328</v>
      </c>
      <c r="B110" s="132" t="s">
        <v>43</v>
      </c>
      <c r="C110" s="132"/>
      <c r="D110" s="132"/>
      <c r="E110" s="132"/>
      <c r="F110" s="132"/>
      <c r="G110" s="131">
        <v>1950</v>
      </c>
    </row>
    <row r="111" spans="1:7" ht="13.5">
      <c r="A111" s="119" t="s">
        <v>329</v>
      </c>
      <c r="B111" s="130" t="s">
        <v>44</v>
      </c>
      <c r="C111" s="130"/>
      <c r="D111" s="130"/>
      <c r="E111" s="130"/>
      <c r="F111" s="130"/>
      <c r="G111" s="131">
        <v>157.6</v>
      </c>
    </row>
    <row r="112" spans="1:7" ht="13.5">
      <c r="A112" s="119" t="s">
        <v>330</v>
      </c>
      <c r="B112" s="132" t="s">
        <v>51</v>
      </c>
      <c r="C112" s="132"/>
      <c r="D112" s="132"/>
      <c r="E112" s="132"/>
      <c r="F112" s="132"/>
      <c r="G112" s="131">
        <v>3070.62</v>
      </c>
    </row>
    <row r="113" spans="1:7" ht="13.5">
      <c r="A113" s="119" t="s">
        <v>331</v>
      </c>
      <c r="B113" s="132" t="s">
        <v>45</v>
      </c>
      <c r="C113" s="132"/>
      <c r="D113" s="132"/>
      <c r="E113" s="132"/>
      <c r="F113" s="132"/>
      <c r="G113" s="131">
        <v>680</v>
      </c>
    </row>
    <row r="114" spans="1:7" ht="13.5">
      <c r="A114" s="119" t="s">
        <v>332</v>
      </c>
      <c r="B114" s="130" t="s">
        <v>42</v>
      </c>
      <c r="C114" s="130"/>
      <c r="D114" s="130"/>
      <c r="E114" s="130"/>
      <c r="F114" s="130"/>
      <c r="G114" s="131">
        <v>6300</v>
      </c>
    </row>
    <row r="115" spans="1:7" ht="13.5">
      <c r="A115" s="119" t="s">
        <v>333</v>
      </c>
      <c r="B115" s="130" t="s">
        <v>42</v>
      </c>
      <c r="C115" s="130"/>
      <c r="D115" s="130"/>
      <c r="E115" s="130"/>
      <c r="F115" s="130"/>
      <c r="G115" s="131">
        <v>6300</v>
      </c>
    </row>
    <row r="116" spans="1:7" ht="13.5">
      <c r="A116" s="119" t="s">
        <v>334</v>
      </c>
      <c r="B116" s="132" t="s">
        <v>43</v>
      </c>
      <c r="C116" s="132"/>
      <c r="D116" s="132"/>
      <c r="E116" s="132"/>
      <c r="F116" s="132"/>
      <c r="G116" s="131">
        <v>1950</v>
      </c>
    </row>
    <row r="117" spans="1:7" ht="13.5">
      <c r="A117" s="119" t="s">
        <v>335</v>
      </c>
      <c r="B117" s="132" t="s">
        <v>52</v>
      </c>
      <c r="C117" s="132"/>
      <c r="D117" s="132"/>
      <c r="E117" s="132"/>
      <c r="F117" s="132"/>
      <c r="G117" s="131">
        <v>16043</v>
      </c>
    </row>
    <row r="118" spans="1:7" ht="13.5">
      <c r="A118" s="119" t="s">
        <v>336</v>
      </c>
      <c r="B118" s="130" t="s">
        <v>44</v>
      </c>
      <c r="C118" s="130"/>
      <c r="D118" s="130"/>
      <c r="E118" s="130"/>
      <c r="F118" s="130"/>
      <c r="G118" s="131">
        <v>157.6</v>
      </c>
    </row>
    <row r="119" spans="1:7" ht="13.5">
      <c r="A119" s="119" t="s">
        <v>337</v>
      </c>
      <c r="B119" s="132" t="s">
        <v>53</v>
      </c>
      <c r="C119" s="132"/>
      <c r="D119" s="132"/>
      <c r="E119" s="132"/>
      <c r="F119" s="132"/>
      <c r="G119" s="131">
        <v>22305.25</v>
      </c>
    </row>
    <row r="120" spans="1:7" ht="13.5">
      <c r="A120" s="119" t="s">
        <v>338</v>
      </c>
      <c r="B120" s="132" t="s">
        <v>45</v>
      </c>
      <c r="C120" s="132"/>
      <c r="D120" s="132"/>
      <c r="E120" s="132"/>
      <c r="F120" s="132"/>
      <c r="G120" s="131">
        <v>680</v>
      </c>
    </row>
    <row r="121" spans="1:7" ht="13.5">
      <c r="A121" s="119" t="s">
        <v>339</v>
      </c>
      <c r="B121" s="130" t="s">
        <v>42</v>
      </c>
      <c r="C121" s="130"/>
      <c r="D121" s="130"/>
      <c r="E121" s="130"/>
      <c r="F121" s="130"/>
      <c r="G121" s="131">
        <v>6300</v>
      </c>
    </row>
    <row r="122" spans="1:7" ht="13.5">
      <c r="A122" s="119" t="s">
        <v>340</v>
      </c>
      <c r="B122" s="132" t="s">
        <v>43</v>
      </c>
      <c r="C122" s="132"/>
      <c r="D122" s="132"/>
      <c r="E122" s="132"/>
      <c r="F122" s="132"/>
      <c r="G122" s="131">
        <v>1950</v>
      </c>
    </row>
    <row r="123" spans="1:7" ht="13.5">
      <c r="A123" s="119" t="s">
        <v>341</v>
      </c>
      <c r="B123" s="130" t="s">
        <v>44</v>
      </c>
      <c r="C123" s="130"/>
      <c r="D123" s="130"/>
      <c r="E123" s="130"/>
      <c r="F123" s="130"/>
      <c r="G123" s="131">
        <v>157.6</v>
      </c>
    </row>
    <row r="124" spans="1:7" ht="13.5">
      <c r="A124" s="119" t="s">
        <v>342</v>
      </c>
      <c r="B124" s="132" t="s">
        <v>45</v>
      </c>
      <c r="C124" s="132"/>
      <c r="D124" s="132"/>
      <c r="E124" s="132"/>
      <c r="F124" s="132"/>
      <c r="G124" s="131">
        <v>680</v>
      </c>
    </row>
    <row r="125" spans="1:7" ht="13.5">
      <c r="A125" s="119" t="s">
        <v>343</v>
      </c>
      <c r="B125" s="130" t="s">
        <v>42</v>
      </c>
      <c r="C125" s="130"/>
      <c r="D125" s="130"/>
      <c r="E125" s="130"/>
      <c r="F125" s="130"/>
      <c r="G125" s="131">
        <v>6300</v>
      </c>
    </row>
    <row r="126" spans="1:7" ht="13.5">
      <c r="A126" s="119" t="s">
        <v>344</v>
      </c>
      <c r="B126" s="132" t="s">
        <v>43</v>
      </c>
      <c r="C126" s="132"/>
      <c r="D126" s="132"/>
      <c r="E126" s="132"/>
      <c r="F126" s="132"/>
      <c r="G126" s="131">
        <v>1950</v>
      </c>
    </row>
    <row r="127" spans="1:7" ht="13.5">
      <c r="A127" s="119" t="s">
        <v>345</v>
      </c>
      <c r="B127" s="130" t="s">
        <v>44</v>
      </c>
      <c r="C127" s="130"/>
      <c r="D127" s="130"/>
      <c r="E127" s="130"/>
      <c r="F127" s="130"/>
      <c r="G127" s="131">
        <v>157.6</v>
      </c>
    </row>
    <row r="128" spans="1:7" ht="13.5">
      <c r="A128" s="119" t="s">
        <v>346</v>
      </c>
      <c r="B128" s="132" t="s">
        <v>45</v>
      </c>
      <c r="C128" s="132"/>
      <c r="D128" s="132"/>
      <c r="E128" s="132"/>
      <c r="F128" s="132"/>
      <c r="G128" s="131">
        <v>680</v>
      </c>
    </row>
    <row r="129" spans="1:7" ht="13.5">
      <c r="A129" s="119" t="s">
        <v>347</v>
      </c>
      <c r="B129" s="127" t="s">
        <v>54</v>
      </c>
      <c r="C129" s="127"/>
      <c r="D129" s="127"/>
      <c r="E129" s="127"/>
      <c r="F129" s="127"/>
      <c r="G129" s="128">
        <v>24800</v>
      </c>
    </row>
    <row r="130" spans="1:7" ht="13.5">
      <c r="A130" s="119" t="s">
        <v>348</v>
      </c>
      <c r="B130" s="127" t="s">
        <v>55</v>
      </c>
      <c r="C130" s="127"/>
      <c r="D130" s="127"/>
      <c r="E130" s="127"/>
      <c r="F130" s="127"/>
      <c r="G130" s="128">
        <v>5900</v>
      </c>
    </row>
    <row r="131" spans="1:7" ht="13.5">
      <c r="A131" s="119" t="s">
        <v>349</v>
      </c>
      <c r="B131" s="127" t="s">
        <v>56</v>
      </c>
      <c r="C131" s="127"/>
      <c r="D131" s="127"/>
      <c r="E131" s="127"/>
      <c r="F131" s="127"/>
      <c r="G131" s="128">
        <v>19830</v>
      </c>
    </row>
    <row r="132" spans="1:7" ht="13.5">
      <c r="A132" s="119" t="s">
        <v>350</v>
      </c>
      <c r="B132" s="127" t="s">
        <v>57</v>
      </c>
      <c r="C132" s="127"/>
      <c r="D132" s="127"/>
      <c r="E132" s="127"/>
      <c r="F132" s="127"/>
      <c r="G132" s="128">
        <v>10503.57</v>
      </c>
    </row>
    <row r="133" spans="1:7" ht="13.5">
      <c r="A133" s="119" t="s">
        <v>351</v>
      </c>
      <c r="B133" s="127" t="s">
        <v>58</v>
      </c>
      <c r="C133" s="127"/>
      <c r="D133" s="127"/>
      <c r="E133" s="127"/>
      <c r="F133" s="127"/>
      <c r="G133" s="128">
        <v>3823</v>
      </c>
    </row>
    <row r="134" spans="1:7" ht="13.5">
      <c r="A134" s="119" t="s">
        <v>352</v>
      </c>
      <c r="B134" s="127" t="s">
        <v>59</v>
      </c>
      <c r="C134" s="127"/>
      <c r="D134" s="127"/>
      <c r="E134" s="127"/>
      <c r="F134" s="127"/>
      <c r="G134" s="128">
        <v>7230</v>
      </c>
    </row>
    <row r="135" spans="1:7" ht="13.5">
      <c r="A135" s="119" t="s">
        <v>353</v>
      </c>
      <c r="B135" s="127" t="s">
        <v>60</v>
      </c>
      <c r="C135" s="127"/>
      <c r="D135" s="127"/>
      <c r="E135" s="127"/>
      <c r="F135" s="127"/>
      <c r="G135" s="128">
        <v>13478.61</v>
      </c>
    </row>
    <row r="136" spans="1:7" ht="13.5">
      <c r="A136" s="119" t="s">
        <v>354</v>
      </c>
      <c r="B136" s="127" t="s">
        <v>61</v>
      </c>
      <c r="C136" s="127"/>
      <c r="D136" s="127"/>
      <c r="E136" s="127"/>
      <c r="F136" s="127"/>
      <c r="G136" s="128">
        <v>7150</v>
      </c>
    </row>
    <row r="137" spans="1:7" ht="13.5">
      <c r="A137" s="119" t="s">
        <v>355</v>
      </c>
      <c r="B137" s="127" t="s">
        <v>62</v>
      </c>
      <c r="C137" s="127"/>
      <c r="D137" s="127"/>
      <c r="E137" s="127"/>
      <c r="F137" s="127"/>
      <c r="G137" s="128">
        <v>1400</v>
      </c>
    </row>
    <row r="138" spans="1:7" ht="13.5">
      <c r="A138" s="119" t="s">
        <v>356</v>
      </c>
      <c r="B138" s="127" t="s">
        <v>62</v>
      </c>
      <c r="C138" s="127"/>
      <c r="D138" s="127"/>
      <c r="E138" s="127"/>
      <c r="F138" s="127"/>
      <c r="G138" s="128">
        <v>1400</v>
      </c>
    </row>
    <row r="139" spans="1:7" ht="13.5">
      <c r="A139" s="119" t="s">
        <v>357</v>
      </c>
      <c r="B139" s="127" t="s">
        <v>62</v>
      </c>
      <c r="C139" s="127"/>
      <c r="D139" s="127"/>
      <c r="E139" s="127"/>
      <c r="F139" s="127"/>
      <c r="G139" s="128">
        <v>1400</v>
      </c>
    </row>
    <row r="140" spans="1:7" ht="13.5">
      <c r="A140" s="119" t="s">
        <v>358</v>
      </c>
      <c r="B140" s="127" t="s">
        <v>62</v>
      </c>
      <c r="C140" s="127"/>
      <c r="D140" s="127"/>
      <c r="E140" s="127"/>
      <c r="F140" s="127"/>
      <c r="G140" s="128">
        <v>1400</v>
      </c>
    </row>
    <row r="141" spans="1:7" ht="13.5">
      <c r="A141" s="119" t="s">
        <v>359</v>
      </c>
      <c r="B141" s="127" t="s">
        <v>63</v>
      </c>
      <c r="C141" s="127"/>
      <c r="D141" s="127"/>
      <c r="E141" s="127"/>
      <c r="F141" s="127"/>
      <c r="G141" s="128">
        <v>569</v>
      </c>
    </row>
    <row r="142" spans="1:7" ht="13.5" hidden="1">
      <c r="A142" s="119" t="s">
        <v>360</v>
      </c>
      <c r="B142" s="127" t="s">
        <v>64</v>
      </c>
      <c r="C142" s="127"/>
      <c r="D142" s="127"/>
      <c r="E142" s="127"/>
      <c r="F142" s="127"/>
      <c r="G142" s="128">
        <v>-165028.83</v>
      </c>
    </row>
    <row r="143" spans="1:7" ht="13.5">
      <c r="A143" s="119" t="s">
        <v>361</v>
      </c>
      <c r="B143" s="127" t="s">
        <v>65</v>
      </c>
      <c r="C143" s="127"/>
      <c r="D143" s="127"/>
      <c r="E143" s="127"/>
      <c r="F143" s="127"/>
      <c r="G143" s="128">
        <v>4390</v>
      </c>
    </row>
    <row r="144" spans="1:7" ht="13.5">
      <c r="A144" s="119" t="s">
        <v>362</v>
      </c>
      <c r="B144" s="127" t="s">
        <v>66</v>
      </c>
      <c r="C144" s="127"/>
      <c r="D144" s="127"/>
      <c r="E144" s="127"/>
      <c r="F144" s="127"/>
      <c r="G144" s="128">
        <v>1470</v>
      </c>
    </row>
    <row r="145" spans="1:7" ht="13.5">
      <c r="A145" s="119" t="s">
        <v>363</v>
      </c>
      <c r="B145" s="133" t="s">
        <v>67</v>
      </c>
      <c r="C145" s="133"/>
      <c r="D145" s="133"/>
      <c r="E145" s="133"/>
      <c r="F145" s="133"/>
      <c r="G145" s="134">
        <v>1831.03</v>
      </c>
    </row>
    <row r="146" spans="1:7" ht="13.5">
      <c r="A146" s="119" t="s">
        <v>364</v>
      </c>
      <c r="B146" s="127" t="s">
        <v>68</v>
      </c>
      <c r="C146" s="127"/>
      <c r="D146" s="127"/>
      <c r="E146" s="127"/>
      <c r="F146" s="127"/>
      <c r="G146" s="128">
        <v>1430</v>
      </c>
    </row>
    <row r="147" spans="1:7" ht="13.5">
      <c r="A147" s="119" t="s">
        <v>365</v>
      </c>
      <c r="B147" s="127" t="s">
        <v>68</v>
      </c>
      <c r="C147" s="127"/>
      <c r="D147" s="127"/>
      <c r="E147" s="127"/>
      <c r="F147" s="127"/>
      <c r="G147" s="128">
        <v>1430</v>
      </c>
    </row>
    <row r="148" spans="1:7" ht="13.5">
      <c r="A148" s="119" t="s">
        <v>366</v>
      </c>
      <c r="B148" s="133" t="s">
        <v>69</v>
      </c>
      <c r="C148" s="133"/>
      <c r="D148" s="133"/>
      <c r="E148" s="133"/>
      <c r="F148" s="133"/>
      <c r="G148" s="134">
        <v>6400</v>
      </c>
    </row>
    <row r="149" spans="1:7" ht="13.5">
      <c r="A149" s="119" t="s">
        <v>367</v>
      </c>
      <c r="B149" s="133" t="s">
        <v>70</v>
      </c>
      <c r="C149" s="133"/>
      <c r="D149" s="133"/>
      <c r="E149" s="133"/>
      <c r="F149" s="133"/>
      <c r="G149" s="134">
        <v>2150</v>
      </c>
    </row>
    <row r="150" spans="1:7" ht="13.5">
      <c r="A150" s="119" t="s">
        <v>368</v>
      </c>
      <c r="B150" s="133" t="s">
        <v>71</v>
      </c>
      <c r="C150" s="133"/>
      <c r="D150" s="133"/>
      <c r="E150" s="133"/>
      <c r="F150" s="133"/>
      <c r="G150" s="134">
        <v>13799.99</v>
      </c>
    </row>
    <row r="151" spans="1:7" ht="13.5">
      <c r="A151" s="119" t="s">
        <v>369</v>
      </c>
      <c r="B151" s="127" t="s">
        <v>72</v>
      </c>
      <c r="C151" s="127"/>
      <c r="D151" s="127"/>
      <c r="E151" s="127"/>
      <c r="F151" s="127"/>
      <c r="G151" s="128">
        <v>2124</v>
      </c>
    </row>
    <row r="152" spans="1:7" ht="13.5">
      <c r="A152" s="119" t="s">
        <v>370</v>
      </c>
      <c r="B152" s="127" t="s">
        <v>73</v>
      </c>
      <c r="C152" s="127"/>
      <c r="D152" s="127"/>
      <c r="E152" s="127"/>
      <c r="F152" s="127"/>
      <c r="G152" s="128">
        <v>7900</v>
      </c>
    </row>
    <row r="153" spans="1:7" ht="13.5">
      <c r="A153" s="119" t="s">
        <v>371</v>
      </c>
      <c r="B153" s="135" t="s">
        <v>74</v>
      </c>
      <c r="C153" s="135"/>
      <c r="D153" s="135"/>
      <c r="E153" s="135"/>
      <c r="F153" s="135"/>
      <c r="G153" s="134">
        <v>2100</v>
      </c>
    </row>
    <row r="154" spans="1:7" ht="13.5">
      <c r="A154" s="119" t="s">
        <v>372</v>
      </c>
      <c r="B154" s="133" t="s">
        <v>75</v>
      </c>
      <c r="C154" s="133"/>
      <c r="D154" s="133"/>
      <c r="E154" s="133"/>
      <c r="F154" s="133"/>
      <c r="G154" s="134">
        <v>4499</v>
      </c>
    </row>
    <row r="155" spans="1:7" ht="13.5">
      <c r="A155" s="119" t="s">
        <v>373</v>
      </c>
      <c r="B155" s="127" t="s">
        <v>76</v>
      </c>
      <c r="C155" s="127"/>
      <c r="D155" s="127"/>
      <c r="E155" s="127"/>
      <c r="F155" s="127"/>
      <c r="G155" s="136">
        <v>54094.33</v>
      </c>
    </row>
    <row r="156" spans="1:7" ht="13.5">
      <c r="A156" s="119" t="s">
        <v>374</v>
      </c>
      <c r="B156" s="127" t="s">
        <v>77</v>
      </c>
      <c r="C156" s="127"/>
      <c r="D156" s="127"/>
      <c r="E156" s="127"/>
      <c r="F156" s="127"/>
      <c r="G156" s="136">
        <v>6725</v>
      </c>
    </row>
    <row r="157" spans="1:7" ht="25.5">
      <c r="A157" s="119" t="s">
        <v>375</v>
      </c>
      <c r="B157" s="127" t="s">
        <v>180</v>
      </c>
      <c r="C157" s="127"/>
      <c r="D157" s="127"/>
      <c r="E157" s="127"/>
      <c r="F157" s="127"/>
      <c r="G157" s="136">
        <f>(12064.09+2672.41)*1.16</f>
        <v>17094.34</v>
      </c>
    </row>
    <row r="158" spans="1:7" ht="13.5">
      <c r="A158" s="119" t="s">
        <v>376</v>
      </c>
      <c r="B158" s="127" t="s">
        <v>181</v>
      </c>
      <c r="C158" s="127"/>
      <c r="D158" s="127"/>
      <c r="E158" s="127"/>
      <c r="F158" s="127"/>
      <c r="G158" s="136">
        <f>(1155.35+3318.97)*1.16</f>
        <v>5190.2112</v>
      </c>
    </row>
    <row r="159" spans="1:7" ht="13.5">
      <c r="A159" s="119" t="s">
        <v>377</v>
      </c>
      <c r="B159" s="127" t="s">
        <v>182</v>
      </c>
      <c r="C159" s="127"/>
      <c r="D159" s="127"/>
      <c r="E159" s="127"/>
      <c r="F159" s="127"/>
      <c r="G159" s="136">
        <f>+(2860.59+129.3)*1.16</f>
        <v>3468.2724000000003</v>
      </c>
    </row>
    <row r="160" spans="1:7" ht="13.5">
      <c r="A160" s="119" t="s">
        <v>378</v>
      </c>
      <c r="B160" s="127" t="s">
        <v>183</v>
      </c>
      <c r="C160" s="127"/>
      <c r="D160" s="127"/>
      <c r="E160" s="127"/>
      <c r="F160" s="127"/>
      <c r="G160" s="136">
        <v>5258.62</v>
      </c>
    </row>
    <row r="161" spans="1:7" ht="13.5">
      <c r="A161" s="119" t="s">
        <v>379</v>
      </c>
      <c r="B161" s="127" t="s">
        <v>183</v>
      </c>
      <c r="C161" s="127"/>
      <c r="D161" s="127"/>
      <c r="E161" s="127"/>
      <c r="F161" s="127"/>
      <c r="G161" s="136">
        <v>5258.62</v>
      </c>
    </row>
    <row r="162" spans="1:7" ht="13.5">
      <c r="A162" s="119" t="s">
        <v>380</v>
      </c>
      <c r="B162" s="127" t="s">
        <v>183</v>
      </c>
      <c r="C162" s="127"/>
      <c r="D162" s="127"/>
      <c r="E162" s="127"/>
      <c r="F162" s="127"/>
      <c r="G162" s="136">
        <v>5258.62</v>
      </c>
    </row>
    <row r="163" spans="1:7" ht="13.5">
      <c r="A163" s="119" t="s">
        <v>381</v>
      </c>
      <c r="B163" s="127" t="s">
        <v>198</v>
      </c>
      <c r="C163" s="127"/>
      <c r="D163" s="127"/>
      <c r="E163" s="127"/>
      <c r="F163" s="127"/>
      <c r="G163" s="136">
        <v>23896</v>
      </c>
    </row>
    <row r="164" spans="1:7" ht="13.5">
      <c r="A164" s="119" t="s">
        <v>382</v>
      </c>
      <c r="B164" s="127" t="s">
        <v>200</v>
      </c>
      <c r="C164" s="127"/>
      <c r="D164" s="127"/>
      <c r="E164" s="127"/>
      <c r="F164" s="127"/>
      <c r="G164" s="136">
        <v>948.29</v>
      </c>
    </row>
    <row r="165" spans="1:7" ht="13.5">
      <c r="A165" s="119" t="s">
        <v>383</v>
      </c>
      <c r="B165" s="127" t="s">
        <v>201</v>
      </c>
      <c r="C165" s="127"/>
      <c r="D165" s="127"/>
      <c r="E165" s="127"/>
      <c r="F165" s="127"/>
      <c r="G165" s="136">
        <f>290*1.16</f>
        <v>336.4</v>
      </c>
    </row>
    <row r="166" spans="1:7" ht="13.5">
      <c r="A166" s="119" t="s">
        <v>384</v>
      </c>
      <c r="B166" s="127" t="s">
        <v>201</v>
      </c>
      <c r="C166" s="127"/>
      <c r="D166" s="127"/>
      <c r="E166" s="127"/>
      <c r="F166" s="127"/>
      <c r="G166" s="136">
        <f>290*1.16</f>
        <v>336.4</v>
      </c>
    </row>
    <row r="167" spans="1:7" ht="13.5">
      <c r="A167" s="119" t="s">
        <v>385</v>
      </c>
      <c r="B167" s="127" t="s">
        <v>202</v>
      </c>
      <c r="C167" s="127"/>
      <c r="D167" s="127"/>
      <c r="E167" s="127"/>
      <c r="F167" s="127"/>
      <c r="G167" s="136">
        <f>790*1.16</f>
        <v>916.4</v>
      </c>
    </row>
    <row r="168" spans="1:7" ht="13.5">
      <c r="A168" s="119" t="s">
        <v>386</v>
      </c>
      <c r="B168" s="127" t="s">
        <v>202</v>
      </c>
      <c r="C168" s="127"/>
      <c r="D168" s="127"/>
      <c r="E168" s="127"/>
      <c r="F168" s="127"/>
      <c r="G168" s="136">
        <f>790*1.16</f>
        <v>916.4</v>
      </c>
    </row>
    <row r="169" spans="1:7" ht="13.5">
      <c r="A169" s="119" t="s">
        <v>387</v>
      </c>
      <c r="B169" s="127" t="s">
        <v>203</v>
      </c>
      <c r="C169" s="127"/>
      <c r="D169" s="127"/>
      <c r="E169" s="127"/>
      <c r="F169" s="127"/>
      <c r="G169" s="136">
        <f>950*1.16</f>
        <v>1102</v>
      </c>
    </row>
    <row r="170" spans="1:7" ht="13.5">
      <c r="A170" s="119" t="s">
        <v>388</v>
      </c>
      <c r="B170" s="127" t="s">
        <v>204</v>
      </c>
      <c r="C170" s="127"/>
      <c r="D170" s="127"/>
      <c r="E170" s="127"/>
      <c r="F170" s="127"/>
      <c r="G170" s="136">
        <f>1300*1.16</f>
        <v>1508</v>
      </c>
    </row>
    <row r="171" spans="1:7" ht="13.5">
      <c r="A171" s="119" t="s">
        <v>389</v>
      </c>
      <c r="B171" s="127" t="s">
        <v>205</v>
      </c>
      <c r="C171" s="127"/>
      <c r="D171" s="127"/>
      <c r="E171" s="127"/>
      <c r="F171" s="127"/>
      <c r="G171" s="136">
        <f>800*1.16</f>
        <v>927.9999999999999</v>
      </c>
    </row>
    <row r="172" spans="1:7" ht="13.5">
      <c r="A172" s="119" t="s">
        <v>390</v>
      </c>
      <c r="B172" s="127" t="s">
        <v>205</v>
      </c>
      <c r="C172" s="127"/>
      <c r="D172" s="127"/>
      <c r="E172" s="127"/>
      <c r="F172" s="127"/>
      <c r="G172" s="136">
        <f>800*1.16</f>
        <v>927.9999999999999</v>
      </c>
    </row>
    <row r="173" spans="1:7" ht="13.5">
      <c r="A173" s="119" t="s">
        <v>391</v>
      </c>
      <c r="B173" s="127" t="s">
        <v>206</v>
      </c>
      <c r="C173" s="127"/>
      <c r="D173" s="127"/>
      <c r="E173" s="127"/>
      <c r="F173" s="127"/>
      <c r="G173" s="136">
        <f>580*1.16</f>
        <v>672.8</v>
      </c>
    </row>
    <row r="174" spans="1:7" ht="13.5">
      <c r="A174" s="119" t="s">
        <v>392</v>
      </c>
      <c r="B174" s="127" t="s">
        <v>206</v>
      </c>
      <c r="C174" s="127"/>
      <c r="D174" s="127"/>
      <c r="E174" s="127"/>
      <c r="F174" s="127"/>
      <c r="G174" s="136">
        <f>580*1.16</f>
        <v>672.8</v>
      </c>
    </row>
    <row r="175" spans="1:7" ht="13.5">
      <c r="A175" s="119" t="s">
        <v>393</v>
      </c>
      <c r="B175" s="127" t="s">
        <v>207</v>
      </c>
      <c r="C175" s="127"/>
      <c r="D175" s="127"/>
      <c r="E175" s="127"/>
      <c r="F175" s="127"/>
      <c r="G175" s="136">
        <f>230*1.16</f>
        <v>266.79999999999995</v>
      </c>
    </row>
    <row r="176" spans="1:7" ht="13.5">
      <c r="A176" s="119" t="s">
        <v>516</v>
      </c>
      <c r="B176" s="127" t="s">
        <v>518</v>
      </c>
      <c r="C176" s="127"/>
      <c r="D176" s="127"/>
      <c r="E176" s="127"/>
      <c r="F176" s="127"/>
      <c r="G176" s="136">
        <v>6206.9</v>
      </c>
    </row>
    <row r="177" spans="1:7" ht="13.5">
      <c r="A177" s="119" t="s">
        <v>517</v>
      </c>
      <c r="B177" s="127" t="s">
        <v>519</v>
      </c>
      <c r="C177" s="127"/>
      <c r="D177" s="127"/>
      <c r="E177" s="127"/>
      <c r="F177" s="127"/>
      <c r="G177" s="136">
        <v>1490</v>
      </c>
    </row>
    <row r="178" spans="1:7" ht="13.5">
      <c r="A178" s="119" t="s">
        <v>545</v>
      </c>
      <c r="B178" s="127" t="s">
        <v>534</v>
      </c>
      <c r="C178" s="127" t="s">
        <v>534</v>
      </c>
      <c r="D178" s="127"/>
      <c r="E178" s="127"/>
      <c r="F178" s="127"/>
      <c r="G178" s="136">
        <v>6148</v>
      </c>
    </row>
    <row r="179" spans="1:8" ht="13.5">
      <c r="A179" s="119" t="s">
        <v>546</v>
      </c>
      <c r="B179" s="127" t="s">
        <v>536</v>
      </c>
      <c r="C179" s="127" t="s">
        <v>536</v>
      </c>
      <c r="D179" s="127"/>
      <c r="E179" s="127"/>
      <c r="F179" s="127"/>
      <c r="G179" s="136">
        <v>4875</v>
      </c>
      <c r="H179" s="58"/>
    </row>
    <row r="180" spans="1:8" ht="13.5">
      <c r="A180" s="119" t="s">
        <v>589</v>
      </c>
      <c r="B180" s="127" t="s">
        <v>550</v>
      </c>
      <c r="C180" s="127"/>
      <c r="D180" s="127"/>
      <c r="E180" s="127"/>
      <c r="F180" s="127"/>
      <c r="G180" s="136">
        <v>1728.4</v>
      </c>
      <c r="H180" s="58"/>
    </row>
    <row r="181" spans="1:8" ht="13.5">
      <c r="A181" s="119" t="s">
        <v>590</v>
      </c>
      <c r="B181" s="127" t="s">
        <v>552</v>
      </c>
      <c r="C181" s="127"/>
      <c r="D181" s="127"/>
      <c r="E181" s="127"/>
      <c r="F181" s="127"/>
      <c r="G181" s="136">
        <v>10193.97</v>
      </c>
      <c r="H181" s="58"/>
    </row>
    <row r="182" spans="1:8" ht="13.5">
      <c r="A182" s="119" t="s">
        <v>591</v>
      </c>
      <c r="B182" s="127" t="s">
        <v>555</v>
      </c>
      <c r="C182" s="127"/>
      <c r="D182" s="127"/>
      <c r="E182" s="127"/>
      <c r="F182" s="127"/>
      <c r="G182" s="136">
        <v>1500</v>
      </c>
      <c r="H182" s="58"/>
    </row>
    <row r="183" spans="1:8" ht="13.5">
      <c r="A183" s="119" t="s">
        <v>626</v>
      </c>
      <c r="B183" s="127" t="s">
        <v>619</v>
      </c>
      <c r="C183" s="127"/>
      <c r="D183" s="127"/>
      <c r="E183" s="127"/>
      <c r="F183" s="127"/>
      <c r="G183" s="136">
        <v>15184.4</v>
      </c>
      <c r="H183" s="58"/>
    </row>
    <row r="184" spans="1:8" ht="13.5">
      <c r="A184" s="119" t="s">
        <v>627</v>
      </c>
      <c r="B184" s="127" t="s">
        <v>623</v>
      </c>
      <c r="C184" s="127"/>
      <c r="D184" s="127"/>
      <c r="E184" s="127"/>
      <c r="F184" s="127"/>
      <c r="G184" s="136">
        <v>51105.54</v>
      </c>
      <c r="H184" s="58"/>
    </row>
    <row r="185" spans="1:8" ht="13.5">
      <c r="A185" s="119"/>
      <c r="B185" s="137" t="s">
        <v>169</v>
      </c>
      <c r="C185" s="137"/>
      <c r="D185" s="137"/>
      <c r="E185" s="137"/>
      <c r="F185" s="137"/>
      <c r="G185" s="121"/>
      <c r="H185" s="58"/>
    </row>
    <row r="186" spans="1:7" ht="25.5">
      <c r="A186" s="119" t="s">
        <v>394</v>
      </c>
      <c r="B186" s="127" t="s">
        <v>84</v>
      </c>
      <c r="C186" s="127"/>
      <c r="D186" s="127"/>
      <c r="E186" s="127"/>
      <c r="F186" s="127"/>
      <c r="G186" s="128">
        <v>120700</v>
      </c>
    </row>
    <row r="187" spans="1:8" ht="25.5">
      <c r="A187" s="119" t="s">
        <v>395</v>
      </c>
      <c r="B187" s="127" t="s">
        <v>85</v>
      </c>
      <c r="C187" s="127"/>
      <c r="D187" s="127"/>
      <c r="E187" s="127"/>
      <c r="F187" s="127"/>
      <c r="G187" s="128">
        <v>119993.3</v>
      </c>
      <c r="H187" s="58"/>
    </row>
    <row r="188" spans="1:7" ht="25.5">
      <c r="A188" s="119" t="s">
        <v>396</v>
      </c>
      <c r="B188" s="127" t="s">
        <v>86</v>
      </c>
      <c r="C188" s="127"/>
      <c r="D188" s="127"/>
      <c r="E188" s="127"/>
      <c r="F188" s="127"/>
      <c r="G188" s="128">
        <v>134695.65</v>
      </c>
    </row>
    <row r="189" spans="1:7" ht="25.5">
      <c r="A189" s="119" t="s">
        <v>397</v>
      </c>
      <c r="B189" s="127" t="s">
        <v>87</v>
      </c>
      <c r="C189" s="127"/>
      <c r="D189" s="127"/>
      <c r="E189" s="127"/>
      <c r="F189" s="127"/>
      <c r="G189" s="128">
        <v>189295.65</v>
      </c>
    </row>
    <row r="190" spans="1:7" ht="13.5" hidden="1">
      <c r="A190" s="119" t="s">
        <v>398</v>
      </c>
      <c r="B190" s="127" t="s">
        <v>88</v>
      </c>
      <c r="C190" s="127"/>
      <c r="D190" s="127"/>
      <c r="E190" s="127"/>
      <c r="F190" s="127"/>
      <c r="G190" s="128">
        <f>-548509.27+70202.89+120700</f>
        <v>-357606.38</v>
      </c>
    </row>
    <row r="191" spans="1:7" ht="13.5">
      <c r="A191" s="119" t="s">
        <v>399</v>
      </c>
      <c r="B191" s="127" t="s">
        <v>89</v>
      </c>
      <c r="C191" s="127"/>
      <c r="D191" s="127"/>
      <c r="E191" s="127"/>
      <c r="F191" s="127"/>
      <c r="G191" s="128">
        <f>934883.85+887549.33</f>
        <v>1822433.18</v>
      </c>
    </row>
    <row r="192" spans="1:7" ht="13.5">
      <c r="A192" s="119" t="s">
        <v>400</v>
      </c>
      <c r="B192" s="127" t="s">
        <v>90</v>
      </c>
      <c r="C192" s="127"/>
      <c r="D192" s="127"/>
      <c r="E192" s="127"/>
      <c r="F192" s="127"/>
      <c r="G192" s="128">
        <f>320711+320711</f>
        <v>641422</v>
      </c>
    </row>
    <row r="193" spans="1:7" ht="13.5">
      <c r="A193" s="119" t="s">
        <v>401</v>
      </c>
      <c r="B193" s="133" t="s">
        <v>91</v>
      </c>
      <c r="C193" s="133"/>
      <c r="D193" s="133"/>
      <c r="E193" s="133"/>
      <c r="F193" s="133"/>
      <c r="G193" s="138">
        <v>1167802.21</v>
      </c>
    </row>
    <row r="194" spans="1:7" ht="13.5">
      <c r="A194" s="119" t="s">
        <v>402</v>
      </c>
      <c r="B194" s="124" t="s">
        <v>92</v>
      </c>
      <c r="C194" s="124"/>
      <c r="D194" s="124"/>
      <c r="E194" s="124"/>
      <c r="F194" s="124"/>
      <c r="G194" s="123">
        <v>178052</v>
      </c>
    </row>
    <row r="195" spans="1:7" ht="13.5">
      <c r="A195" s="119" t="s">
        <v>403</v>
      </c>
      <c r="B195" s="124" t="s">
        <v>93</v>
      </c>
      <c r="C195" s="124"/>
      <c r="D195" s="124"/>
      <c r="E195" s="124"/>
      <c r="F195" s="124"/>
      <c r="G195" s="123">
        <v>276082</v>
      </c>
    </row>
    <row r="196" spans="1:7" ht="13.5">
      <c r="A196" s="119" t="s">
        <v>404</v>
      </c>
      <c r="B196" s="127" t="s">
        <v>94</v>
      </c>
      <c r="C196" s="127"/>
      <c r="D196" s="127"/>
      <c r="E196" s="127"/>
      <c r="F196" s="127"/>
      <c r="G196" s="128">
        <v>251200</v>
      </c>
    </row>
    <row r="197" spans="1:7" ht="13.5">
      <c r="A197" s="119" t="s">
        <v>405</v>
      </c>
      <c r="B197" s="127" t="s">
        <v>95</v>
      </c>
      <c r="C197" s="127"/>
      <c r="D197" s="127"/>
      <c r="E197" s="127"/>
      <c r="F197" s="127"/>
      <c r="G197" s="128">
        <f>31800-3800</f>
        <v>28000</v>
      </c>
    </row>
    <row r="198" spans="1:7" ht="13.5">
      <c r="A198" s="119" t="s">
        <v>406</v>
      </c>
      <c r="B198" s="127" t="s">
        <v>187</v>
      </c>
      <c r="C198" s="127"/>
      <c r="D198" s="127"/>
      <c r="E198" s="127"/>
      <c r="F198" s="127"/>
      <c r="G198" s="128">
        <v>241637.93</v>
      </c>
    </row>
    <row r="199" spans="1:8" ht="13.5">
      <c r="A199" s="119" t="s">
        <v>611</v>
      </c>
      <c r="B199" s="127" t="s">
        <v>597</v>
      </c>
      <c r="C199" s="127"/>
      <c r="D199" s="127"/>
      <c r="E199" s="127"/>
      <c r="F199" s="127"/>
      <c r="G199" s="128">
        <f>798771.5+299570</f>
        <v>1098341.5</v>
      </c>
      <c r="H199" s="58"/>
    </row>
    <row r="200" spans="1:8" ht="13.5">
      <c r="A200" s="119" t="s">
        <v>625</v>
      </c>
      <c r="B200" s="127" t="s">
        <v>621</v>
      </c>
      <c r="C200" s="127"/>
      <c r="D200" s="127"/>
      <c r="E200" s="127"/>
      <c r="F200" s="127"/>
      <c r="G200" s="128">
        <v>237900</v>
      </c>
      <c r="H200" s="58"/>
    </row>
    <row r="201" spans="1:8" ht="13.5">
      <c r="A201" s="119"/>
      <c r="B201" s="127"/>
      <c r="C201" s="127"/>
      <c r="D201" s="127"/>
      <c r="E201" s="127"/>
      <c r="F201" s="127"/>
      <c r="G201" s="128"/>
      <c r="H201" s="58"/>
    </row>
    <row r="202" spans="1:7" ht="13.5">
      <c r="A202" s="119"/>
      <c r="B202" s="137" t="s">
        <v>170</v>
      </c>
      <c r="C202" s="137"/>
      <c r="D202" s="137"/>
      <c r="E202" s="137"/>
      <c r="F202" s="137"/>
      <c r="G202" s="121"/>
    </row>
    <row r="203" spans="1:7" ht="13.5">
      <c r="A203" s="119" t="s">
        <v>407</v>
      </c>
      <c r="B203" s="135" t="s">
        <v>96</v>
      </c>
      <c r="C203" s="139"/>
      <c r="D203" s="139"/>
      <c r="E203" s="139"/>
      <c r="F203" s="139"/>
      <c r="G203" s="134">
        <v>864.2</v>
      </c>
    </row>
    <row r="204" spans="1:7" ht="13.5">
      <c r="A204" s="119" t="s">
        <v>408</v>
      </c>
      <c r="B204" s="133" t="s">
        <v>96</v>
      </c>
      <c r="C204" s="139"/>
      <c r="D204" s="139"/>
      <c r="E204" s="139"/>
      <c r="F204" s="139"/>
      <c r="G204" s="134">
        <v>864.2</v>
      </c>
    </row>
    <row r="205" spans="1:7" ht="13.5">
      <c r="A205" s="119" t="s">
        <v>409</v>
      </c>
      <c r="B205" s="133" t="s">
        <v>96</v>
      </c>
      <c r="C205" s="139"/>
      <c r="D205" s="139"/>
      <c r="E205" s="139"/>
      <c r="F205" s="139"/>
      <c r="G205" s="134">
        <v>864.2</v>
      </c>
    </row>
    <row r="206" spans="1:7" ht="13.5">
      <c r="A206" s="119" t="s">
        <v>410</v>
      </c>
      <c r="B206" s="133" t="s">
        <v>96</v>
      </c>
      <c r="C206" s="139"/>
      <c r="D206" s="139"/>
      <c r="E206" s="139"/>
      <c r="F206" s="139"/>
      <c r="G206" s="134">
        <v>864.2</v>
      </c>
    </row>
    <row r="207" spans="1:7" ht="13.5">
      <c r="A207" s="119" t="s">
        <v>411</v>
      </c>
      <c r="B207" s="133" t="s">
        <v>96</v>
      </c>
      <c r="C207" s="139"/>
      <c r="D207" s="139"/>
      <c r="E207" s="139"/>
      <c r="F207" s="139"/>
      <c r="G207" s="134">
        <v>864.2</v>
      </c>
    </row>
    <row r="208" spans="1:7" ht="13.5">
      <c r="A208" s="119" t="s">
        <v>412</v>
      </c>
      <c r="B208" s="133" t="s">
        <v>96</v>
      </c>
      <c r="C208" s="139"/>
      <c r="D208" s="139"/>
      <c r="E208" s="139"/>
      <c r="F208" s="139"/>
      <c r="G208" s="134">
        <v>864.2</v>
      </c>
    </row>
    <row r="209" spans="1:7" ht="13.5">
      <c r="A209" s="119" t="s">
        <v>413</v>
      </c>
      <c r="B209" s="133" t="s">
        <v>96</v>
      </c>
      <c r="C209" s="139"/>
      <c r="D209" s="139"/>
      <c r="E209" s="139"/>
      <c r="F209" s="139"/>
      <c r="G209" s="134">
        <v>2198.2</v>
      </c>
    </row>
    <row r="210" spans="1:7" ht="13.5">
      <c r="A210" s="119" t="s">
        <v>414</v>
      </c>
      <c r="B210" s="133" t="s">
        <v>96</v>
      </c>
      <c r="C210" s="139"/>
      <c r="D210" s="139"/>
      <c r="E210" s="139"/>
      <c r="F210" s="139"/>
      <c r="G210" s="134">
        <v>2198.2</v>
      </c>
    </row>
    <row r="211" spans="1:7" ht="13.5">
      <c r="A211" s="119" t="s">
        <v>415</v>
      </c>
      <c r="B211" s="133" t="s">
        <v>97</v>
      </c>
      <c r="C211" s="139"/>
      <c r="D211" s="139"/>
      <c r="E211" s="139"/>
      <c r="F211" s="139"/>
      <c r="G211" s="134">
        <v>2082.2</v>
      </c>
    </row>
    <row r="212" spans="1:7" ht="13.5">
      <c r="A212" s="119" t="s">
        <v>416</v>
      </c>
      <c r="B212" s="133" t="s">
        <v>97</v>
      </c>
      <c r="C212" s="139"/>
      <c r="D212" s="139"/>
      <c r="E212" s="139"/>
      <c r="F212" s="139"/>
      <c r="G212" s="134">
        <v>2082.2</v>
      </c>
    </row>
    <row r="213" spans="1:7" ht="13.5">
      <c r="A213" s="119" t="s">
        <v>417</v>
      </c>
      <c r="B213" s="124" t="s">
        <v>98</v>
      </c>
      <c r="C213" s="140">
        <v>74160</v>
      </c>
      <c r="D213" s="140">
        <v>16.5762</v>
      </c>
      <c r="E213" s="140"/>
      <c r="F213" s="140"/>
      <c r="G213" s="123">
        <f aca="true" t="shared" si="0" ref="G213:G229">+C213*D213</f>
        <v>1229290.992</v>
      </c>
    </row>
    <row r="214" spans="1:7" ht="13.5">
      <c r="A214" s="119" t="s">
        <v>418</v>
      </c>
      <c r="B214" s="124" t="s">
        <v>99</v>
      </c>
      <c r="C214" s="140">
        <v>17000</v>
      </c>
      <c r="D214" s="140">
        <v>16.5762</v>
      </c>
      <c r="E214" s="140"/>
      <c r="F214" s="140"/>
      <c r="G214" s="123">
        <f t="shared" si="0"/>
        <v>281795.4</v>
      </c>
    </row>
    <row r="215" spans="1:7" ht="13.5">
      <c r="A215" s="119" t="s">
        <v>419</v>
      </c>
      <c r="B215" s="124" t="s">
        <v>100</v>
      </c>
      <c r="C215" s="140">
        <v>2904.37</v>
      </c>
      <c r="D215" s="140">
        <v>16.5762</v>
      </c>
      <c r="E215" s="140"/>
      <c r="F215" s="140"/>
      <c r="G215" s="123">
        <f t="shared" si="0"/>
        <v>48143.417993999996</v>
      </c>
    </row>
    <row r="216" spans="1:7" ht="13.5">
      <c r="A216" s="119" t="s">
        <v>420</v>
      </c>
      <c r="B216" s="124" t="s">
        <v>101</v>
      </c>
      <c r="C216" s="140">
        <v>7251.2</v>
      </c>
      <c r="D216" s="140">
        <v>16.5762</v>
      </c>
      <c r="E216" s="140"/>
      <c r="F216" s="140"/>
      <c r="G216" s="123">
        <f t="shared" si="0"/>
        <v>120197.34144</v>
      </c>
    </row>
    <row r="217" spans="1:7" ht="26.25">
      <c r="A217" s="119" t="s">
        <v>421</v>
      </c>
      <c r="B217" s="124" t="s">
        <v>102</v>
      </c>
      <c r="C217" s="140">
        <v>3369.6</v>
      </c>
      <c r="D217" s="140">
        <v>16.5762</v>
      </c>
      <c r="E217" s="140"/>
      <c r="F217" s="140"/>
      <c r="G217" s="123">
        <f t="shared" si="0"/>
        <v>55855.16352</v>
      </c>
    </row>
    <row r="218" spans="1:7" ht="13.5">
      <c r="A218" s="119" t="s">
        <v>422</v>
      </c>
      <c r="B218" s="124" t="s">
        <v>103</v>
      </c>
      <c r="C218" s="140">
        <v>227.63</v>
      </c>
      <c r="D218" s="140">
        <v>16.5762</v>
      </c>
      <c r="E218" s="140"/>
      <c r="F218" s="140"/>
      <c r="G218" s="123">
        <f t="shared" si="0"/>
        <v>3773.240406</v>
      </c>
    </row>
    <row r="219" spans="1:7" ht="26.25">
      <c r="A219" s="119" t="s">
        <v>423</v>
      </c>
      <c r="B219" s="124" t="s">
        <v>104</v>
      </c>
      <c r="C219" s="140">
        <v>600</v>
      </c>
      <c r="D219" s="140">
        <v>16.5762</v>
      </c>
      <c r="E219" s="140"/>
      <c r="F219" s="140"/>
      <c r="G219" s="123">
        <f t="shared" si="0"/>
        <v>9945.72</v>
      </c>
    </row>
    <row r="220" spans="1:7" ht="13.5">
      <c r="A220" s="119" t="s">
        <v>424</v>
      </c>
      <c r="B220" s="124" t="s">
        <v>105</v>
      </c>
      <c r="C220" s="140">
        <v>170</v>
      </c>
      <c r="D220" s="140">
        <v>16.5762</v>
      </c>
      <c r="E220" s="140"/>
      <c r="F220" s="140"/>
      <c r="G220" s="123">
        <f t="shared" si="0"/>
        <v>2817.954</v>
      </c>
    </row>
    <row r="221" spans="1:7" ht="13.5">
      <c r="A221" s="119" t="s">
        <v>425</v>
      </c>
      <c r="B221" s="124" t="s">
        <v>106</v>
      </c>
      <c r="C221" s="140">
        <v>810</v>
      </c>
      <c r="D221" s="140">
        <v>16.5762</v>
      </c>
      <c r="E221" s="140"/>
      <c r="F221" s="140"/>
      <c r="G221" s="123">
        <f t="shared" si="0"/>
        <v>13426.722</v>
      </c>
    </row>
    <row r="222" spans="1:7" ht="13.5">
      <c r="A222" s="119" t="s">
        <v>426</v>
      </c>
      <c r="B222" s="124" t="s">
        <v>107</v>
      </c>
      <c r="C222" s="140">
        <v>937</v>
      </c>
      <c r="D222" s="140">
        <v>16.5762</v>
      </c>
      <c r="E222" s="140"/>
      <c r="F222" s="140"/>
      <c r="G222" s="123">
        <f t="shared" si="0"/>
        <v>15531.8994</v>
      </c>
    </row>
    <row r="223" spans="1:7" ht="13.5">
      <c r="A223" s="119" t="s">
        <v>427</v>
      </c>
      <c r="B223" s="124" t="s">
        <v>108</v>
      </c>
      <c r="C223" s="140">
        <v>437.1</v>
      </c>
      <c r="D223" s="140">
        <v>16.5762</v>
      </c>
      <c r="E223" s="140"/>
      <c r="F223" s="140"/>
      <c r="G223" s="123">
        <f t="shared" si="0"/>
        <v>7245.457020000001</v>
      </c>
    </row>
    <row r="224" spans="1:7" ht="13.5">
      <c r="A224" s="119" t="s">
        <v>428</v>
      </c>
      <c r="B224" s="124" t="s">
        <v>109</v>
      </c>
      <c r="C224" s="140">
        <v>10500</v>
      </c>
      <c r="D224" s="140">
        <v>16.5762</v>
      </c>
      <c r="E224" s="140"/>
      <c r="F224" s="140"/>
      <c r="G224" s="123">
        <f t="shared" si="0"/>
        <v>174050.1</v>
      </c>
    </row>
    <row r="225" spans="1:7" ht="13.5">
      <c r="A225" s="119" t="s">
        <v>429</v>
      </c>
      <c r="B225" s="124" t="s">
        <v>110</v>
      </c>
      <c r="C225" s="140">
        <v>1600</v>
      </c>
      <c r="D225" s="140">
        <v>16.5762</v>
      </c>
      <c r="E225" s="140"/>
      <c r="F225" s="140"/>
      <c r="G225" s="123">
        <f t="shared" si="0"/>
        <v>26521.92</v>
      </c>
    </row>
    <row r="226" spans="1:7" ht="13.5">
      <c r="A226" s="119" t="s">
        <v>430</v>
      </c>
      <c r="B226" s="124" t="s">
        <v>111</v>
      </c>
      <c r="C226" s="140">
        <v>8400</v>
      </c>
      <c r="D226" s="140">
        <v>15.86125972</v>
      </c>
      <c r="E226" s="140"/>
      <c r="F226" s="140"/>
      <c r="G226" s="123">
        <f t="shared" si="0"/>
        <v>133234.581648</v>
      </c>
    </row>
    <row r="227" spans="1:7" ht="26.25">
      <c r="A227" s="119" t="s">
        <v>431</v>
      </c>
      <c r="B227" s="124" t="s">
        <v>112</v>
      </c>
      <c r="C227" s="140">
        <v>5045.95</v>
      </c>
      <c r="D227" s="140">
        <v>15.86125972</v>
      </c>
      <c r="E227" s="140"/>
      <c r="F227" s="140"/>
      <c r="G227" s="123">
        <f t="shared" si="0"/>
        <v>80035.12348413399</v>
      </c>
    </row>
    <row r="228" spans="1:7" ht="26.25">
      <c r="A228" s="119" t="s">
        <v>432</v>
      </c>
      <c r="B228" s="124" t="s">
        <v>113</v>
      </c>
      <c r="C228" s="140">
        <v>1749.36</v>
      </c>
      <c r="D228" s="140">
        <v>15.86125972</v>
      </c>
      <c r="E228" s="140"/>
      <c r="F228" s="140"/>
      <c r="G228" s="123">
        <f t="shared" si="0"/>
        <v>27747.053303779197</v>
      </c>
    </row>
    <row r="229" spans="1:7" ht="13.5">
      <c r="A229" s="119" t="s">
        <v>433</v>
      </c>
      <c r="B229" s="124" t="s">
        <v>114</v>
      </c>
      <c r="C229" s="140">
        <v>538.17</v>
      </c>
      <c r="D229" s="140">
        <v>15.86125972</v>
      </c>
      <c r="E229" s="140"/>
      <c r="F229" s="140"/>
      <c r="G229" s="123">
        <f t="shared" si="0"/>
        <v>8536.0541435124</v>
      </c>
    </row>
    <row r="230" spans="1:7" ht="13.5">
      <c r="A230" s="119" t="s">
        <v>434</v>
      </c>
      <c r="B230" s="124" t="s">
        <v>115</v>
      </c>
      <c r="C230" s="140">
        <f>10300*1.15</f>
        <v>11844.999999999998</v>
      </c>
      <c r="D230" s="140">
        <v>13.5826868072</v>
      </c>
      <c r="E230" s="140"/>
      <c r="F230" s="140"/>
      <c r="G230" s="123">
        <v>160938.015</v>
      </c>
    </row>
    <row r="231" spans="1:7" ht="13.5">
      <c r="A231" s="119" t="s">
        <v>435</v>
      </c>
      <c r="B231" s="124" t="s">
        <v>116</v>
      </c>
      <c r="C231" s="140">
        <f>3600*1.15</f>
        <v>4140</v>
      </c>
      <c r="D231" s="140">
        <v>13.5826868072</v>
      </c>
      <c r="E231" s="140"/>
      <c r="F231" s="140"/>
      <c r="G231" s="123">
        <v>56250.18</v>
      </c>
    </row>
    <row r="232" spans="1:7" ht="26.25">
      <c r="A232" s="119" t="s">
        <v>436</v>
      </c>
      <c r="B232" s="124" t="s">
        <v>117</v>
      </c>
      <c r="C232" s="140">
        <f>47000*1.15</f>
        <v>54049.99999999999</v>
      </c>
      <c r="D232" s="140">
        <v>13.5826868072</v>
      </c>
      <c r="E232" s="140"/>
      <c r="F232" s="140"/>
      <c r="G232" s="123">
        <v>734377.35</v>
      </c>
    </row>
    <row r="233" spans="1:7" ht="13.5">
      <c r="A233" s="119" t="s">
        <v>437</v>
      </c>
      <c r="B233" s="124" t="s">
        <v>118</v>
      </c>
      <c r="C233" s="139"/>
      <c r="D233" s="139"/>
      <c r="E233" s="139"/>
      <c r="F233" s="139"/>
      <c r="G233" s="134">
        <f>1314670*1.16</f>
        <v>1525017.2</v>
      </c>
    </row>
    <row r="234" spans="1:7" ht="13.5">
      <c r="A234" s="119" t="s">
        <v>438</v>
      </c>
      <c r="B234" s="124" t="s">
        <v>119</v>
      </c>
      <c r="C234" s="139"/>
      <c r="D234" s="139"/>
      <c r="E234" s="139"/>
      <c r="F234" s="139"/>
      <c r="G234" s="134">
        <f>882000*1.16</f>
        <v>1023119.9999999999</v>
      </c>
    </row>
    <row r="235" spans="1:7" ht="13.5">
      <c r="A235" s="119" t="s">
        <v>439</v>
      </c>
      <c r="B235" s="124" t="s">
        <v>120</v>
      </c>
      <c r="C235" s="139"/>
      <c r="D235" s="139"/>
      <c r="E235" s="139"/>
      <c r="F235" s="139"/>
      <c r="G235" s="134">
        <v>3480</v>
      </c>
    </row>
    <row r="236" spans="1:7" ht="13.5">
      <c r="A236" s="119" t="s">
        <v>440</v>
      </c>
      <c r="B236" s="124" t="s">
        <v>121</v>
      </c>
      <c r="C236" s="139"/>
      <c r="D236" s="139"/>
      <c r="E236" s="139">
        <v>1129.31</v>
      </c>
      <c r="F236" s="139">
        <v>1.16</v>
      </c>
      <c r="G236" s="134">
        <f>+E236*F236</f>
        <v>1309.9995999999999</v>
      </c>
    </row>
    <row r="237" spans="1:7" ht="13.5">
      <c r="A237" s="119" t="s">
        <v>441</v>
      </c>
      <c r="B237" s="124" t="s">
        <v>122</v>
      </c>
      <c r="C237" s="139"/>
      <c r="D237" s="139"/>
      <c r="E237" s="139">
        <v>107.78</v>
      </c>
      <c r="F237" s="139">
        <v>1.16</v>
      </c>
      <c r="G237" s="134">
        <f>+E237*F237</f>
        <v>125.0248</v>
      </c>
    </row>
    <row r="238" spans="1:7" ht="13.5">
      <c r="A238" s="119" t="s">
        <v>442</v>
      </c>
      <c r="B238" s="124" t="s">
        <v>123</v>
      </c>
      <c r="C238" s="139"/>
      <c r="D238" s="139"/>
      <c r="E238" s="139">
        <v>46.55</v>
      </c>
      <c r="F238" s="139">
        <v>1.16</v>
      </c>
      <c r="G238" s="134">
        <f>+E238*F238</f>
        <v>53.99799999999999</v>
      </c>
    </row>
    <row r="239" spans="1:7" ht="13.5">
      <c r="A239" s="119" t="s">
        <v>443</v>
      </c>
      <c r="B239" s="124" t="s">
        <v>124</v>
      </c>
      <c r="C239" s="139"/>
      <c r="D239" s="139"/>
      <c r="E239" s="139">
        <v>84.45</v>
      </c>
      <c r="F239" s="139">
        <v>1.16</v>
      </c>
      <c r="G239" s="134">
        <f>+E239*F239-0.41</f>
        <v>97.552</v>
      </c>
    </row>
    <row r="240" spans="1:7" ht="13.5">
      <c r="A240" s="119" t="s">
        <v>444</v>
      </c>
      <c r="B240" s="124" t="s">
        <v>125</v>
      </c>
      <c r="C240" s="139"/>
      <c r="D240" s="139"/>
      <c r="E240" s="139">
        <v>114.12</v>
      </c>
      <c r="F240" s="139">
        <v>1.16</v>
      </c>
      <c r="G240" s="134">
        <f aca="true" t="shared" si="1" ref="G240:G255">+E240*F240</f>
        <v>132.3792</v>
      </c>
    </row>
    <row r="241" spans="1:7" ht="13.5">
      <c r="A241" s="119" t="s">
        <v>445</v>
      </c>
      <c r="B241" s="124" t="s">
        <v>126</v>
      </c>
      <c r="C241" s="139"/>
      <c r="D241" s="139"/>
      <c r="E241" s="139">
        <v>192.44</v>
      </c>
      <c r="F241" s="139">
        <v>1.16</v>
      </c>
      <c r="G241" s="134">
        <f t="shared" si="1"/>
        <v>223.23039999999997</v>
      </c>
    </row>
    <row r="242" spans="1:7" ht="13.5">
      <c r="A242" s="119" t="s">
        <v>446</v>
      </c>
      <c r="B242" s="124" t="s">
        <v>127</v>
      </c>
      <c r="C242" s="139"/>
      <c r="D242" s="139"/>
      <c r="E242" s="139">
        <v>379.31</v>
      </c>
      <c r="F242" s="139">
        <v>1.16</v>
      </c>
      <c r="G242" s="134">
        <f t="shared" si="1"/>
        <v>439.9996</v>
      </c>
    </row>
    <row r="243" spans="1:7" ht="13.5">
      <c r="A243" s="119" t="s">
        <v>447</v>
      </c>
      <c r="B243" s="124" t="s">
        <v>128</v>
      </c>
      <c r="C243" s="139"/>
      <c r="D243" s="139"/>
      <c r="E243" s="139">
        <v>106.18</v>
      </c>
      <c r="F243" s="139">
        <v>1.16</v>
      </c>
      <c r="G243" s="134">
        <f t="shared" si="1"/>
        <v>123.1688</v>
      </c>
    </row>
    <row r="244" spans="1:7" ht="13.5">
      <c r="A244" s="119" t="s">
        <v>448</v>
      </c>
      <c r="B244" s="124" t="s">
        <v>129</v>
      </c>
      <c r="C244" s="139"/>
      <c r="D244" s="139"/>
      <c r="E244" s="139">
        <v>84.72</v>
      </c>
      <c r="F244" s="139">
        <v>1.16</v>
      </c>
      <c r="G244" s="134">
        <f t="shared" si="1"/>
        <v>98.2752</v>
      </c>
    </row>
    <row r="245" spans="1:7" ht="13.5">
      <c r="A245" s="119" t="s">
        <v>449</v>
      </c>
      <c r="B245" s="124" t="s">
        <v>129</v>
      </c>
      <c r="C245" s="139"/>
      <c r="D245" s="139"/>
      <c r="E245" s="139">
        <v>58</v>
      </c>
      <c r="F245" s="139">
        <v>1.16</v>
      </c>
      <c r="G245" s="134">
        <f t="shared" si="1"/>
        <v>67.28</v>
      </c>
    </row>
    <row r="246" spans="1:7" ht="13.5">
      <c r="A246" s="119" t="s">
        <v>450</v>
      </c>
      <c r="B246" s="133" t="s">
        <v>129</v>
      </c>
      <c r="C246" s="139"/>
      <c r="D246" s="139"/>
      <c r="E246" s="139">
        <v>18.11</v>
      </c>
      <c r="F246" s="139">
        <v>1.16</v>
      </c>
      <c r="G246" s="134">
        <f t="shared" si="1"/>
        <v>21.007599999999996</v>
      </c>
    </row>
    <row r="247" spans="1:7" ht="13.5">
      <c r="A247" s="119" t="s">
        <v>451</v>
      </c>
      <c r="B247" s="133" t="s">
        <v>129</v>
      </c>
      <c r="C247" s="139"/>
      <c r="D247" s="139"/>
      <c r="E247" s="139">
        <v>14.66</v>
      </c>
      <c r="F247" s="139">
        <v>1.16</v>
      </c>
      <c r="G247" s="134">
        <f t="shared" si="1"/>
        <v>17.005599999999998</v>
      </c>
    </row>
    <row r="248" spans="1:7" ht="13.5">
      <c r="A248" s="119" t="s">
        <v>452</v>
      </c>
      <c r="B248" s="133" t="s">
        <v>129</v>
      </c>
      <c r="C248" s="139"/>
      <c r="D248" s="139"/>
      <c r="E248" s="139">
        <v>16.38</v>
      </c>
      <c r="F248" s="139">
        <v>1.16</v>
      </c>
      <c r="G248" s="134">
        <f t="shared" si="1"/>
        <v>19.000799999999998</v>
      </c>
    </row>
    <row r="249" spans="1:7" ht="13.5">
      <c r="A249" s="119" t="s">
        <v>453</v>
      </c>
      <c r="B249" s="133" t="s">
        <v>129</v>
      </c>
      <c r="C249" s="139"/>
      <c r="D249" s="139"/>
      <c r="E249" s="139">
        <v>13.79</v>
      </c>
      <c r="F249" s="139">
        <v>1.16</v>
      </c>
      <c r="G249" s="134">
        <f t="shared" si="1"/>
        <v>15.996399999999998</v>
      </c>
    </row>
    <row r="250" spans="1:7" ht="13.5">
      <c r="A250" s="119" t="s">
        <v>454</v>
      </c>
      <c r="B250" s="133" t="s">
        <v>129</v>
      </c>
      <c r="C250" s="139"/>
      <c r="D250" s="139"/>
      <c r="E250" s="139">
        <v>11.21</v>
      </c>
      <c r="F250" s="139">
        <v>1.16</v>
      </c>
      <c r="G250" s="134">
        <f t="shared" si="1"/>
        <v>13.0036</v>
      </c>
    </row>
    <row r="251" spans="1:7" ht="13.5">
      <c r="A251" s="119" t="s">
        <v>455</v>
      </c>
      <c r="B251" s="133" t="s">
        <v>130</v>
      </c>
      <c r="C251" s="139"/>
      <c r="D251" s="139"/>
      <c r="E251" s="139">
        <v>16.83</v>
      </c>
      <c r="F251" s="139">
        <v>1.16</v>
      </c>
      <c r="G251" s="134">
        <f t="shared" si="1"/>
        <v>19.522799999999997</v>
      </c>
    </row>
    <row r="252" spans="1:7" ht="13.5">
      <c r="A252" s="119" t="s">
        <v>456</v>
      </c>
      <c r="B252" s="133" t="s">
        <v>130</v>
      </c>
      <c r="C252" s="139"/>
      <c r="D252" s="139"/>
      <c r="E252" s="139">
        <v>17.07</v>
      </c>
      <c r="F252" s="139">
        <v>1.16</v>
      </c>
      <c r="G252" s="134">
        <f t="shared" si="1"/>
        <v>19.801199999999998</v>
      </c>
    </row>
    <row r="253" spans="1:7" ht="13.5">
      <c r="A253" s="119" t="s">
        <v>457</v>
      </c>
      <c r="B253" s="133" t="s">
        <v>130</v>
      </c>
      <c r="C253" s="139"/>
      <c r="D253" s="139"/>
      <c r="E253" s="139">
        <v>17.52</v>
      </c>
      <c r="F253" s="139">
        <v>1.16</v>
      </c>
      <c r="G253" s="134">
        <f t="shared" si="1"/>
        <v>20.323199999999996</v>
      </c>
    </row>
    <row r="254" spans="1:7" ht="13.5">
      <c r="A254" s="119" t="s">
        <v>458</v>
      </c>
      <c r="B254" s="133" t="s">
        <v>130</v>
      </c>
      <c r="C254" s="139"/>
      <c r="D254" s="139"/>
      <c r="E254" s="139">
        <v>9.48</v>
      </c>
      <c r="F254" s="139">
        <v>1.16</v>
      </c>
      <c r="G254" s="134">
        <f t="shared" si="1"/>
        <v>10.9968</v>
      </c>
    </row>
    <row r="255" spans="1:7" ht="13.5">
      <c r="A255" s="119" t="s">
        <v>459</v>
      </c>
      <c r="B255" s="133" t="s">
        <v>131</v>
      </c>
      <c r="C255" s="139"/>
      <c r="D255" s="139"/>
      <c r="E255" s="139">
        <v>400</v>
      </c>
      <c r="F255" s="139">
        <v>1.16</v>
      </c>
      <c r="G255" s="134">
        <f t="shared" si="1"/>
        <v>463.99999999999994</v>
      </c>
    </row>
    <row r="256" spans="1:7" ht="13.5">
      <c r="A256" s="119" t="s">
        <v>460</v>
      </c>
      <c r="B256" s="133" t="s">
        <v>191</v>
      </c>
      <c r="C256" s="139"/>
      <c r="D256" s="139"/>
      <c r="E256" s="139"/>
      <c r="F256" s="139"/>
      <c r="G256" s="134">
        <v>182700</v>
      </c>
    </row>
    <row r="257" spans="1:7" ht="13.5">
      <c r="A257" s="119" t="s">
        <v>461</v>
      </c>
      <c r="B257" s="133" t="s">
        <v>193</v>
      </c>
      <c r="C257" s="139"/>
      <c r="D257" s="139"/>
      <c r="E257" s="139"/>
      <c r="F257" s="139"/>
      <c r="G257" s="134">
        <v>3569</v>
      </c>
    </row>
    <row r="258" spans="1:7" ht="13.5">
      <c r="A258" s="119" t="s">
        <v>462</v>
      </c>
      <c r="B258" s="133" t="s">
        <v>195</v>
      </c>
      <c r="C258" s="139"/>
      <c r="D258" s="139"/>
      <c r="E258" s="139"/>
      <c r="F258" s="139"/>
      <c r="G258" s="134">
        <v>145000</v>
      </c>
    </row>
    <row r="259" spans="1:7" ht="13.5">
      <c r="A259" s="119" t="s">
        <v>463</v>
      </c>
      <c r="B259" s="133" t="s">
        <v>210</v>
      </c>
      <c r="C259" s="139"/>
      <c r="D259" s="139"/>
      <c r="E259" s="139"/>
      <c r="F259" s="139"/>
      <c r="G259" s="134">
        <v>67867.77</v>
      </c>
    </row>
    <row r="260" spans="1:7" ht="13.5">
      <c r="A260" s="119" t="s">
        <v>464</v>
      </c>
      <c r="B260" s="133" t="s">
        <v>214</v>
      </c>
      <c r="C260" s="139"/>
      <c r="D260" s="139"/>
      <c r="E260" s="139"/>
      <c r="F260" s="139"/>
      <c r="G260" s="134">
        <v>925.68</v>
      </c>
    </row>
    <row r="261" spans="1:7" ht="13.5">
      <c r="A261" s="119" t="s">
        <v>465</v>
      </c>
      <c r="B261" s="133" t="s">
        <v>214</v>
      </c>
      <c r="C261" s="139"/>
      <c r="D261" s="139"/>
      <c r="E261" s="139"/>
      <c r="F261" s="139"/>
      <c r="G261" s="134">
        <v>925.68</v>
      </c>
    </row>
    <row r="262" spans="1:7" ht="13.5">
      <c r="A262" s="119" t="s">
        <v>466</v>
      </c>
      <c r="B262" s="133" t="s">
        <v>214</v>
      </c>
      <c r="C262" s="139"/>
      <c r="D262" s="139"/>
      <c r="E262" s="139"/>
      <c r="F262" s="139"/>
      <c r="G262" s="134">
        <v>925.68</v>
      </c>
    </row>
    <row r="263" spans="1:7" ht="13.5">
      <c r="A263" s="119" t="s">
        <v>467</v>
      </c>
      <c r="B263" s="133" t="s">
        <v>214</v>
      </c>
      <c r="C263" s="139"/>
      <c r="D263" s="139"/>
      <c r="E263" s="139"/>
      <c r="F263" s="139"/>
      <c r="G263" s="134">
        <v>925.68</v>
      </c>
    </row>
    <row r="264" spans="1:7" ht="13.5">
      <c r="A264" s="119" t="s">
        <v>468</v>
      </c>
      <c r="B264" s="133" t="s">
        <v>214</v>
      </c>
      <c r="C264" s="139"/>
      <c r="D264" s="139"/>
      <c r="E264" s="139"/>
      <c r="F264" s="139"/>
      <c r="G264" s="134">
        <v>925.68</v>
      </c>
    </row>
    <row r="265" spans="1:7" ht="13.5">
      <c r="A265" s="119" t="s">
        <v>469</v>
      </c>
      <c r="B265" s="133" t="s">
        <v>214</v>
      </c>
      <c r="C265" s="139"/>
      <c r="D265" s="139"/>
      <c r="E265" s="139"/>
      <c r="F265" s="139"/>
      <c r="G265" s="134">
        <v>925.68</v>
      </c>
    </row>
    <row r="266" spans="1:7" ht="13.5">
      <c r="A266" s="119" t="s">
        <v>470</v>
      </c>
      <c r="B266" s="133" t="s">
        <v>214</v>
      </c>
      <c r="C266" s="139"/>
      <c r="D266" s="139"/>
      <c r="E266" s="139"/>
      <c r="F266" s="139"/>
      <c r="G266" s="134">
        <v>925.68</v>
      </c>
    </row>
    <row r="267" spans="1:7" ht="13.5">
      <c r="A267" s="119" t="s">
        <v>471</v>
      </c>
      <c r="B267" s="133" t="s">
        <v>214</v>
      </c>
      <c r="C267" s="139"/>
      <c r="D267" s="139"/>
      <c r="E267" s="139"/>
      <c r="F267" s="139"/>
      <c r="G267" s="134">
        <v>925.68</v>
      </c>
    </row>
    <row r="268" spans="1:7" ht="13.5">
      <c r="A268" s="119" t="s">
        <v>472</v>
      </c>
      <c r="B268" s="133" t="s">
        <v>214</v>
      </c>
      <c r="C268" s="139"/>
      <c r="D268" s="139"/>
      <c r="E268" s="139"/>
      <c r="F268" s="139"/>
      <c r="G268" s="134">
        <v>925.68</v>
      </c>
    </row>
    <row r="269" spans="1:7" ht="13.5">
      <c r="A269" s="119" t="s">
        <v>473</v>
      </c>
      <c r="B269" s="133" t="s">
        <v>214</v>
      </c>
      <c r="C269" s="139"/>
      <c r="D269" s="139"/>
      <c r="E269" s="139"/>
      <c r="F269" s="139"/>
      <c r="G269" s="134">
        <v>925.68</v>
      </c>
    </row>
    <row r="270" spans="1:7" ht="13.5">
      <c r="A270" s="119" t="s">
        <v>474</v>
      </c>
      <c r="B270" s="133" t="s">
        <v>214</v>
      </c>
      <c r="C270" s="139"/>
      <c r="D270" s="139"/>
      <c r="E270" s="139"/>
      <c r="F270" s="139"/>
      <c r="G270" s="134">
        <v>925.68</v>
      </c>
    </row>
    <row r="271" spans="1:7" ht="13.5">
      <c r="A271" s="119" t="s">
        <v>475</v>
      </c>
      <c r="B271" s="133" t="s">
        <v>215</v>
      </c>
      <c r="C271" s="139"/>
      <c r="D271" s="139"/>
      <c r="E271" s="139"/>
      <c r="F271" s="139"/>
      <c r="G271" s="134">
        <v>19075.74</v>
      </c>
    </row>
    <row r="272" spans="1:7" ht="13.5">
      <c r="A272" s="119" t="s">
        <v>476</v>
      </c>
      <c r="B272" s="133" t="s">
        <v>215</v>
      </c>
      <c r="C272" s="139"/>
      <c r="D272" s="139"/>
      <c r="E272" s="139"/>
      <c r="F272" s="139"/>
      <c r="G272" s="134">
        <v>19075.75</v>
      </c>
    </row>
    <row r="273" spans="1:7" ht="13.5">
      <c r="A273" s="119" t="s">
        <v>477</v>
      </c>
      <c r="B273" s="133" t="s">
        <v>215</v>
      </c>
      <c r="C273" s="139"/>
      <c r="D273" s="139"/>
      <c r="E273" s="139"/>
      <c r="F273" s="139"/>
      <c r="G273" s="134">
        <v>19075.75</v>
      </c>
    </row>
    <row r="274" spans="1:7" ht="13.5">
      <c r="A274" s="119" t="s">
        <v>478</v>
      </c>
      <c r="B274" s="133" t="s">
        <v>215</v>
      </c>
      <c r="C274" s="139"/>
      <c r="D274" s="139"/>
      <c r="E274" s="139"/>
      <c r="F274" s="139"/>
      <c r="G274" s="134">
        <v>19075.75</v>
      </c>
    </row>
    <row r="275" spans="1:7" ht="13.5">
      <c r="A275" s="119" t="s">
        <v>479</v>
      </c>
      <c r="B275" s="133" t="s">
        <v>215</v>
      </c>
      <c r="C275" s="139"/>
      <c r="D275" s="139"/>
      <c r="E275" s="139"/>
      <c r="F275" s="139"/>
      <c r="G275" s="134">
        <v>19075.75</v>
      </c>
    </row>
    <row r="276" spans="1:7" ht="13.5">
      <c r="A276" s="119" t="s">
        <v>480</v>
      </c>
      <c r="B276" s="133" t="s">
        <v>216</v>
      </c>
      <c r="C276" s="139"/>
      <c r="D276" s="139"/>
      <c r="E276" s="139"/>
      <c r="F276" s="139"/>
      <c r="G276" s="134">
        <v>1354.82</v>
      </c>
    </row>
    <row r="277" spans="1:7" ht="13.5">
      <c r="A277" s="119" t="s">
        <v>481</v>
      </c>
      <c r="B277" s="133" t="s">
        <v>217</v>
      </c>
      <c r="C277" s="139"/>
      <c r="D277" s="139"/>
      <c r="E277" s="139"/>
      <c r="F277" s="139"/>
      <c r="G277" s="134">
        <v>10199.13</v>
      </c>
    </row>
    <row r="278" spans="1:7" ht="13.5">
      <c r="A278" s="119" t="s">
        <v>482</v>
      </c>
      <c r="B278" s="133" t="s">
        <v>217</v>
      </c>
      <c r="C278" s="139"/>
      <c r="D278" s="139"/>
      <c r="E278" s="139"/>
      <c r="F278" s="139"/>
      <c r="G278" s="134">
        <v>10199.13</v>
      </c>
    </row>
    <row r="279" spans="1:7" ht="13.5">
      <c r="A279" s="119" t="s">
        <v>483</v>
      </c>
      <c r="B279" s="133" t="s">
        <v>98</v>
      </c>
      <c r="C279" s="139"/>
      <c r="D279" s="139"/>
      <c r="E279" s="139"/>
      <c r="F279" s="139"/>
      <c r="G279" s="134">
        <v>153616.59</v>
      </c>
    </row>
    <row r="280" spans="1:7" ht="13.5">
      <c r="A280" s="119" t="s">
        <v>484</v>
      </c>
      <c r="B280" s="133" t="s">
        <v>98</v>
      </c>
      <c r="C280" s="139"/>
      <c r="D280" s="139"/>
      <c r="E280" s="139"/>
      <c r="F280" s="139"/>
      <c r="G280" s="134">
        <v>153616.59</v>
      </c>
    </row>
    <row r="281" spans="1:7" ht="13.5">
      <c r="A281" s="119" t="s">
        <v>485</v>
      </c>
      <c r="B281" s="133" t="s">
        <v>218</v>
      </c>
      <c r="C281" s="139"/>
      <c r="D281" s="139"/>
      <c r="E281" s="139"/>
      <c r="F281" s="139"/>
      <c r="G281" s="134">
        <f>14896*1.16</f>
        <v>17279.36</v>
      </c>
    </row>
    <row r="282" spans="1:7" ht="13.5">
      <c r="A282" s="119" t="s">
        <v>486</v>
      </c>
      <c r="B282" s="133" t="s">
        <v>218</v>
      </c>
      <c r="C282" s="139"/>
      <c r="D282" s="139"/>
      <c r="E282" s="139"/>
      <c r="F282" s="139"/>
      <c r="G282" s="134">
        <f>14896*1.16</f>
        <v>17279.36</v>
      </c>
    </row>
    <row r="283" spans="1:7" ht="13.5">
      <c r="A283" s="119" t="s">
        <v>487</v>
      </c>
      <c r="B283" s="133" t="s">
        <v>219</v>
      </c>
      <c r="C283" s="139"/>
      <c r="D283" s="139"/>
      <c r="E283" s="139"/>
      <c r="F283" s="139"/>
      <c r="G283" s="134">
        <f>1556.1*1.16</f>
        <v>1805.0759999999998</v>
      </c>
    </row>
    <row r="284" spans="1:7" ht="13.5">
      <c r="A284" s="119" t="s">
        <v>488</v>
      </c>
      <c r="B284" s="133" t="s">
        <v>220</v>
      </c>
      <c r="C284" s="139"/>
      <c r="D284" s="139"/>
      <c r="E284" s="139"/>
      <c r="F284" s="139"/>
      <c r="G284" s="134">
        <f>1289.03*1.16</f>
        <v>1495.2748</v>
      </c>
    </row>
    <row r="285" spans="1:7" ht="13.5">
      <c r="A285" s="119" t="s">
        <v>489</v>
      </c>
      <c r="B285" s="133" t="s">
        <v>220</v>
      </c>
      <c r="C285" s="139"/>
      <c r="D285" s="139"/>
      <c r="E285" s="139"/>
      <c r="F285" s="139"/>
      <c r="G285" s="134">
        <f>1289.03*1.16</f>
        <v>1495.2748</v>
      </c>
    </row>
    <row r="286" spans="1:7" ht="13.5">
      <c r="A286" s="119" t="s">
        <v>490</v>
      </c>
      <c r="B286" s="133" t="s">
        <v>220</v>
      </c>
      <c r="C286" s="139"/>
      <c r="D286" s="139"/>
      <c r="E286" s="139"/>
      <c r="F286" s="139"/>
      <c r="G286" s="134">
        <f>1289.03*1.16</f>
        <v>1495.2748</v>
      </c>
    </row>
    <row r="287" spans="1:7" ht="13.5">
      <c r="A287" s="119" t="s">
        <v>491</v>
      </c>
      <c r="B287" s="133" t="s">
        <v>220</v>
      </c>
      <c r="C287" s="139"/>
      <c r="D287" s="139"/>
      <c r="E287" s="139"/>
      <c r="F287" s="139"/>
      <c r="G287" s="134">
        <f>1289.03*1.16</f>
        <v>1495.2748</v>
      </c>
    </row>
    <row r="288" spans="1:7" ht="13.5">
      <c r="A288" s="119" t="s">
        <v>492</v>
      </c>
      <c r="B288" s="133" t="s">
        <v>221</v>
      </c>
      <c r="C288" s="139"/>
      <c r="D288" s="139"/>
      <c r="E288" s="139"/>
      <c r="F288" s="139"/>
      <c r="G288" s="134">
        <f>8645*1.16</f>
        <v>10028.199999999999</v>
      </c>
    </row>
    <row r="289" spans="1:7" ht="13.5">
      <c r="A289" s="119" t="s">
        <v>493</v>
      </c>
      <c r="B289" s="133" t="s">
        <v>221</v>
      </c>
      <c r="C289" s="139"/>
      <c r="D289" s="139"/>
      <c r="E289" s="139"/>
      <c r="F289" s="139"/>
      <c r="G289" s="134">
        <f>8645*1.16</f>
        <v>10028.199999999999</v>
      </c>
    </row>
    <row r="290" spans="1:7" ht="13.5">
      <c r="A290" s="119" t="s">
        <v>494</v>
      </c>
      <c r="B290" s="133" t="s">
        <v>106</v>
      </c>
      <c r="C290" s="139"/>
      <c r="D290" s="139"/>
      <c r="E290" s="139"/>
      <c r="F290" s="139"/>
      <c r="G290" s="134">
        <f>6543.6*1.16+0.01</f>
        <v>7590.586</v>
      </c>
    </row>
    <row r="291" spans="1:7" ht="13.5">
      <c r="A291" s="119" t="s">
        <v>495</v>
      </c>
      <c r="B291" s="133" t="s">
        <v>106</v>
      </c>
      <c r="C291" s="139"/>
      <c r="D291" s="139"/>
      <c r="E291" s="139"/>
      <c r="F291" s="139"/>
      <c r="G291" s="134">
        <f>6543.6*1.16+0.01</f>
        <v>7590.586</v>
      </c>
    </row>
    <row r="292" spans="1:7" ht="13.5">
      <c r="A292" s="119" t="s">
        <v>496</v>
      </c>
      <c r="B292" s="133" t="s">
        <v>106</v>
      </c>
      <c r="C292" s="139"/>
      <c r="D292" s="139"/>
      <c r="E292" s="139"/>
      <c r="F292" s="139"/>
      <c r="G292" s="134">
        <f>6543.6*1.16</f>
        <v>7590.576</v>
      </c>
    </row>
    <row r="293" spans="1:7" ht="13.5">
      <c r="A293" s="119" t="s">
        <v>497</v>
      </c>
      <c r="B293" s="133" t="s">
        <v>220</v>
      </c>
      <c r="C293" s="139"/>
      <c r="D293" s="139"/>
      <c r="E293" s="139"/>
      <c r="F293" s="139"/>
      <c r="G293" s="134">
        <f>1289.04*1.16</f>
        <v>1495.2864</v>
      </c>
    </row>
    <row r="294" spans="1:7" ht="13.5">
      <c r="A294" s="119" t="s">
        <v>498</v>
      </c>
      <c r="B294" s="133" t="s">
        <v>222</v>
      </c>
      <c r="C294" s="139"/>
      <c r="D294" s="139"/>
      <c r="E294" s="139"/>
      <c r="F294" s="139"/>
      <c r="G294" s="134">
        <f>2113.95*1.16</f>
        <v>2452.182</v>
      </c>
    </row>
    <row r="295" spans="1:7" ht="13.5">
      <c r="A295" s="119" t="s">
        <v>514</v>
      </c>
      <c r="B295" s="133" t="s">
        <v>515</v>
      </c>
      <c r="C295" s="139"/>
      <c r="D295" s="139"/>
      <c r="E295" s="139"/>
      <c r="F295" s="139"/>
      <c r="G295" s="134">
        <v>10583.02</v>
      </c>
    </row>
    <row r="296" spans="1:7" ht="13.5">
      <c r="A296" s="119" t="s">
        <v>606</v>
      </c>
      <c r="B296" s="133" t="s">
        <v>195</v>
      </c>
      <c r="C296" s="139"/>
      <c r="D296" s="139"/>
      <c r="E296" s="139"/>
      <c r="F296" s="139"/>
      <c r="G296" s="134">
        <v>48148.58</v>
      </c>
    </row>
    <row r="297" spans="1:7" ht="13.5">
      <c r="A297" s="119" t="s">
        <v>607</v>
      </c>
      <c r="B297" s="146" t="s">
        <v>602</v>
      </c>
      <c r="C297" s="139"/>
      <c r="D297" s="139"/>
      <c r="E297" s="139"/>
      <c r="F297" s="139"/>
      <c r="G297" s="149">
        <v>49764</v>
      </c>
    </row>
    <row r="298" spans="1:7" ht="13.5">
      <c r="A298" s="119" t="s">
        <v>608</v>
      </c>
      <c r="B298" s="146" t="s">
        <v>605</v>
      </c>
      <c r="C298" s="139"/>
      <c r="D298" s="139"/>
      <c r="E298" s="139"/>
      <c r="F298" s="139"/>
      <c r="G298" s="149">
        <f>33100.4</f>
        <v>33100.4</v>
      </c>
    </row>
    <row r="299" spans="1:7" ht="13.5">
      <c r="A299" s="119" t="s">
        <v>609</v>
      </c>
      <c r="B299" s="146" t="s">
        <v>603</v>
      </c>
      <c r="C299" s="139"/>
      <c r="D299" s="139"/>
      <c r="E299" s="139"/>
      <c r="F299" s="139"/>
      <c r="G299" s="149">
        <f>27130.95+27130.95</f>
        <v>54261.9</v>
      </c>
    </row>
    <row r="300" spans="1:8" ht="13.5">
      <c r="A300" s="119" t="s">
        <v>610</v>
      </c>
      <c r="B300" s="146" t="s">
        <v>604</v>
      </c>
      <c r="C300" s="139"/>
      <c r="D300" s="139"/>
      <c r="E300" s="139"/>
      <c r="F300" s="139"/>
      <c r="G300" s="149">
        <f>210192+315288</f>
        <v>525480</v>
      </c>
      <c r="H300" s="148"/>
    </row>
    <row r="301" spans="1:8" ht="13.5">
      <c r="A301" s="119" t="s">
        <v>639</v>
      </c>
      <c r="B301" s="146" t="s">
        <v>641</v>
      </c>
      <c r="C301" s="139"/>
      <c r="D301" s="139"/>
      <c r="E301" s="139"/>
      <c r="F301" s="139"/>
      <c r="G301" s="149">
        <f>179487.38+179487.38+7900.92</f>
        <v>366875.68</v>
      </c>
      <c r="H301" s="148"/>
    </row>
    <row r="302" spans="1:8" ht="13.5">
      <c r="A302" s="119" t="s">
        <v>640</v>
      </c>
      <c r="B302" s="146" t="s">
        <v>642</v>
      </c>
      <c r="C302" s="139"/>
      <c r="D302" s="139"/>
      <c r="E302" s="139"/>
      <c r="F302" s="139"/>
      <c r="G302" s="149">
        <v>25575</v>
      </c>
      <c r="H302" s="148"/>
    </row>
    <row r="303" spans="1:7" ht="13.5">
      <c r="A303" s="119"/>
      <c r="B303" s="141" t="s">
        <v>171</v>
      </c>
      <c r="C303" s="119"/>
      <c r="D303" s="119"/>
      <c r="E303" s="119"/>
      <c r="F303" s="119"/>
      <c r="G303" s="121"/>
    </row>
    <row r="304" spans="1:7" ht="13.5">
      <c r="A304" s="119" t="s">
        <v>499</v>
      </c>
      <c r="B304" s="133" t="s">
        <v>138</v>
      </c>
      <c r="C304" s="139"/>
      <c r="D304" s="119"/>
      <c r="E304" s="119"/>
      <c r="F304" s="119"/>
      <c r="G304" s="134">
        <v>130798.95</v>
      </c>
    </row>
    <row r="305" spans="1:7" ht="13.5">
      <c r="A305" s="119" t="s">
        <v>500</v>
      </c>
      <c r="B305" s="133" t="s">
        <v>139</v>
      </c>
      <c r="C305" s="139"/>
      <c r="D305" s="119"/>
      <c r="E305" s="119"/>
      <c r="F305" s="119"/>
      <c r="G305" s="134">
        <v>1972</v>
      </c>
    </row>
    <row r="306" spans="1:7" ht="13.5">
      <c r="A306" s="119" t="s">
        <v>501</v>
      </c>
      <c r="B306" s="133" t="s">
        <v>140</v>
      </c>
      <c r="C306" s="142"/>
      <c r="D306" s="119"/>
      <c r="E306" s="119"/>
      <c r="F306" s="119"/>
      <c r="G306" s="138">
        <f>637224*1.16</f>
        <v>739179.84</v>
      </c>
    </row>
    <row r="307" spans="1:7" ht="13.5">
      <c r="A307" s="119" t="s">
        <v>502</v>
      </c>
      <c r="B307" s="133" t="s">
        <v>141</v>
      </c>
      <c r="C307" s="142"/>
      <c r="D307" s="119"/>
      <c r="E307" s="119"/>
      <c r="F307" s="119"/>
      <c r="G307" s="138">
        <f>1058648*1.16</f>
        <v>1228031.68</v>
      </c>
    </row>
    <row r="308" spans="1:7" ht="26.25">
      <c r="A308" s="119" t="s">
        <v>503</v>
      </c>
      <c r="B308" s="133" t="s">
        <v>142</v>
      </c>
      <c r="C308" s="142"/>
      <c r="D308" s="119"/>
      <c r="E308" s="119"/>
      <c r="F308" s="119"/>
      <c r="G308" s="138">
        <f>314400*1.16</f>
        <v>364704</v>
      </c>
    </row>
    <row r="309" spans="1:8" ht="13.5">
      <c r="A309" s="119" t="s">
        <v>504</v>
      </c>
      <c r="B309" s="124" t="s">
        <v>143</v>
      </c>
      <c r="C309" s="143"/>
      <c r="D309" s="119"/>
      <c r="E309" s="119"/>
      <c r="F309" s="119"/>
      <c r="G309" s="123">
        <v>332032.31</v>
      </c>
      <c r="H309" s="58"/>
    </row>
    <row r="310" spans="1:7" ht="13.5">
      <c r="A310" s="119"/>
      <c r="B310" s="141" t="s">
        <v>228</v>
      </c>
      <c r="C310" s="119"/>
      <c r="D310" s="119"/>
      <c r="E310" s="119"/>
      <c r="F310" s="119"/>
      <c r="G310" s="134"/>
    </row>
    <row r="311" spans="1:7" ht="13.5">
      <c r="A311" s="119" t="s">
        <v>505</v>
      </c>
      <c r="B311" s="133" t="s">
        <v>148</v>
      </c>
      <c r="C311" s="119"/>
      <c r="D311" s="119"/>
      <c r="E311" s="119"/>
      <c r="F311" s="119"/>
      <c r="G311" s="134">
        <v>98600</v>
      </c>
    </row>
    <row r="312" spans="1:7" ht="26.25">
      <c r="A312" s="119" t="s">
        <v>506</v>
      </c>
      <c r="B312" s="135" t="s">
        <v>149</v>
      </c>
      <c r="C312" s="119"/>
      <c r="D312" s="119"/>
      <c r="E312" s="119"/>
      <c r="F312" s="119"/>
      <c r="G312" s="134">
        <v>36540</v>
      </c>
    </row>
    <row r="313" spans="1:7" ht="13.5">
      <c r="A313" s="119" t="s">
        <v>507</v>
      </c>
      <c r="B313" s="133" t="s">
        <v>150</v>
      </c>
      <c r="C313" s="119"/>
      <c r="D313" s="119"/>
      <c r="E313" s="119"/>
      <c r="F313" s="119"/>
      <c r="G313" s="134">
        <v>7566.68</v>
      </c>
    </row>
    <row r="314" spans="1:7" ht="13.5">
      <c r="A314" s="119" t="s">
        <v>508</v>
      </c>
      <c r="B314" s="133" t="s">
        <v>151</v>
      </c>
      <c r="C314" s="119"/>
      <c r="D314" s="119"/>
      <c r="E314" s="119"/>
      <c r="F314" s="119"/>
      <c r="G314" s="134">
        <v>5759.06</v>
      </c>
    </row>
    <row r="315" spans="1:7" ht="13.5">
      <c r="A315" s="119" t="s">
        <v>509</v>
      </c>
      <c r="B315" s="133" t="s">
        <v>152</v>
      </c>
      <c r="C315" s="119"/>
      <c r="D315" s="119"/>
      <c r="E315" s="119"/>
      <c r="F315" s="119"/>
      <c r="G315" s="134">
        <v>49411.56</v>
      </c>
    </row>
    <row r="316" spans="1:7" ht="13.5">
      <c r="A316" s="119" t="s">
        <v>510</v>
      </c>
      <c r="B316" s="133" t="s">
        <v>153</v>
      </c>
      <c r="C316" s="119"/>
      <c r="D316" s="119"/>
      <c r="E316" s="119"/>
      <c r="F316" s="119"/>
      <c r="G316" s="134">
        <v>2772.4</v>
      </c>
    </row>
    <row r="317" spans="1:7" ht="13.5">
      <c r="A317" s="119" t="s">
        <v>511</v>
      </c>
      <c r="B317" s="133" t="s">
        <v>154</v>
      </c>
      <c r="C317" s="119"/>
      <c r="D317" s="119"/>
      <c r="E317" s="119"/>
      <c r="F317" s="119"/>
      <c r="G317" s="134">
        <v>4060</v>
      </c>
    </row>
    <row r="318" spans="1:8" ht="13.5">
      <c r="A318" s="119" t="s">
        <v>512</v>
      </c>
      <c r="B318" s="133" t="s">
        <v>189</v>
      </c>
      <c r="C318" s="119"/>
      <c r="D318" s="119"/>
      <c r="E318" s="119"/>
      <c r="F318" s="119"/>
      <c r="G318" s="134">
        <v>159</v>
      </c>
      <c r="H318" s="58"/>
    </row>
    <row r="319" spans="1:8" ht="13.5">
      <c r="A319" s="119" t="s">
        <v>636</v>
      </c>
      <c r="B319" s="133" t="s">
        <v>150</v>
      </c>
      <c r="C319" s="119"/>
      <c r="D319" s="119"/>
      <c r="E319" s="119"/>
      <c r="F319" s="119"/>
      <c r="G319" s="134">
        <v>18626.15</v>
      </c>
      <c r="H319" s="58"/>
    </row>
    <row r="320" spans="1:8" ht="13.5">
      <c r="A320" s="119" t="s">
        <v>637</v>
      </c>
      <c r="B320" s="133" t="s">
        <v>152</v>
      </c>
      <c r="C320" s="119"/>
      <c r="D320" s="119"/>
      <c r="E320" s="119"/>
      <c r="F320" s="119"/>
      <c r="G320" s="134">
        <v>81435.95</v>
      </c>
      <c r="H320" s="58"/>
    </row>
    <row r="321" spans="1:7" ht="13.5">
      <c r="A321" s="119"/>
      <c r="B321" s="144" t="s">
        <v>520</v>
      </c>
      <c r="C321" s="119"/>
      <c r="D321" s="119"/>
      <c r="E321" s="119"/>
      <c r="F321" s="119"/>
      <c r="G321" s="134"/>
    </row>
    <row r="322" spans="1:8" ht="13.5">
      <c r="A322" s="119" t="s">
        <v>523</v>
      </c>
      <c r="B322" s="133" t="s">
        <v>521</v>
      </c>
      <c r="C322" s="119"/>
      <c r="D322" s="119"/>
      <c r="E322" s="119"/>
      <c r="F322" s="119"/>
      <c r="G322" s="134">
        <v>3330</v>
      </c>
      <c r="H322" s="58"/>
    </row>
    <row r="323" spans="1:7" ht="13.5">
      <c r="A323" s="119"/>
      <c r="B323" s="141" t="s">
        <v>173</v>
      </c>
      <c r="C323" s="119"/>
      <c r="D323" s="119"/>
      <c r="E323" s="119"/>
      <c r="F323" s="119"/>
      <c r="G323" s="121"/>
    </row>
    <row r="324" spans="1:8" ht="13.5">
      <c r="A324" s="119" t="s">
        <v>513</v>
      </c>
      <c r="B324" s="133" t="s">
        <v>162</v>
      </c>
      <c r="C324" s="119"/>
      <c r="D324" s="119"/>
      <c r="E324" s="119"/>
      <c r="F324" s="119"/>
      <c r="G324" s="134">
        <v>403304</v>
      </c>
      <c r="H324" s="58"/>
    </row>
    <row r="325" spans="1:8" ht="13.5">
      <c r="A325" s="119" t="s">
        <v>613</v>
      </c>
      <c r="B325" s="133" t="s">
        <v>559</v>
      </c>
      <c r="C325" s="119"/>
      <c r="D325" s="119"/>
      <c r="E325" s="119"/>
      <c r="F325" s="119"/>
      <c r="G325" s="53">
        <v>142015.6</v>
      </c>
      <c r="H325" s="58"/>
    </row>
    <row r="326" spans="1:7" ht="13.5">
      <c r="A326" s="119"/>
      <c r="B326" s="141" t="s">
        <v>174</v>
      </c>
      <c r="C326" s="119"/>
      <c r="D326" s="119"/>
      <c r="E326" s="119"/>
      <c r="F326" s="119"/>
      <c r="G326" s="121"/>
    </row>
    <row r="327" spans="1:7" ht="13.5">
      <c r="A327" s="119" t="s">
        <v>499</v>
      </c>
      <c r="B327" s="135" t="s">
        <v>159</v>
      </c>
      <c r="C327" s="119"/>
      <c r="D327" s="119"/>
      <c r="E327" s="119"/>
      <c r="F327" s="119"/>
      <c r="G327" s="134">
        <v>7965608</v>
      </c>
    </row>
    <row r="328" spans="1:7" ht="13.5">
      <c r="A328" s="119" t="s">
        <v>500</v>
      </c>
      <c r="B328" s="133" t="s">
        <v>160</v>
      </c>
      <c r="C328" s="119"/>
      <c r="D328" s="119"/>
      <c r="E328" s="119"/>
      <c r="F328" s="119"/>
      <c r="G328" s="134">
        <f>3383065+220000+172480.2</f>
        <v>3775545.2</v>
      </c>
    </row>
    <row r="329" spans="1:7" ht="13.5">
      <c r="A329" s="119" t="s">
        <v>501</v>
      </c>
      <c r="B329" s="135" t="s">
        <v>161</v>
      </c>
      <c r="C329" s="119"/>
      <c r="D329" s="119"/>
      <c r="E329" s="119"/>
      <c r="F329" s="119"/>
      <c r="G329" s="134">
        <v>1270814.24</v>
      </c>
    </row>
    <row r="330" spans="1:7" ht="12.75" customHeight="1">
      <c r="A330" s="119" t="s">
        <v>502</v>
      </c>
      <c r="B330" s="132" t="s">
        <v>163</v>
      </c>
      <c r="C330" s="119"/>
      <c r="D330" s="119"/>
      <c r="E330" s="119"/>
      <c r="F330" s="119"/>
      <c r="G330" s="131">
        <f>30426.8+30427</f>
        <v>60853.8</v>
      </c>
    </row>
    <row r="331" spans="1:7" ht="12.75" customHeight="1">
      <c r="A331" s="119" t="s">
        <v>503</v>
      </c>
      <c r="B331" s="132" t="s">
        <v>522</v>
      </c>
      <c r="C331" s="119"/>
      <c r="D331" s="119"/>
      <c r="E331" s="119"/>
      <c r="F331" s="119"/>
      <c r="G331" s="134">
        <f>50001.6+289794.85+0.17</f>
        <v>339796.61999999994</v>
      </c>
    </row>
    <row r="332" spans="1:8" ht="12.75" customHeight="1">
      <c r="A332" s="119" t="s">
        <v>504</v>
      </c>
      <c r="B332" s="135" t="s">
        <v>542</v>
      </c>
      <c r="C332" s="119"/>
      <c r="D332" s="119"/>
      <c r="E332" s="119"/>
      <c r="F332" s="119"/>
      <c r="G332" s="134">
        <f>'EDIFICIOS NO RESIDENCIALES'!H10</f>
        <v>3165312.18</v>
      </c>
      <c r="H332" s="58"/>
    </row>
    <row r="334" spans="2:7" ht="13.5">
      <c r="B334" s="147" t="s">
        <v>229</v>
      </c>
      <c r="G334" s="145">
        <f>SUM(G7:G332)</f>
        <v>34731456.00615942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Javier_Diaz</dc:creator>
  <cp:keywords/>
  <dc:description/>
  <cp:lastModifiedBy>usuario final</cp:lastModifiedBy>
  <cp:lastPrinted>2015-07-14T20:28:08Z</cp:lastPrinted>
  <dcterms:created xsi:type="dcterms:W3CDTF">2008-06-24T17:11:10Z</dcterms:created>
  <dcterms:modified xsi:type="dcterms:W3CDTF">2015-07-14T20:29:44Z</dcterms:modified>
  <cp:category/>
  <cp:version/>
  <cp:contentType/>
  <cp:contentStatus/>
</cp:coreProperties>
</file>